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8460" firstSheet="6" activeTab="9"/>
  </bookViews>
  <sheets>
    <sheet name="mau 04a" sheetId="1" state="hidden" r:id="rId1"/>
    <sheet name="mau 04b" sheetId="2" state="hidden" r:id="rId2"/>
    <sheet name="mau 06a" sheetId="3" state="hidden" r:id="rId3"/>
    <sheet name="mau 06b" sheetId="4" state="hidden" r:id="rId4"/>
    <sheet name="mau 06c" sheetId="5" state="hidden" r:id="rId5"/>
    <sheet name="mau 07" sheetId="6" state="hidden" r:id="rId6"/>
    <sheet name="mau 09a" sheetId="7" r:id="rId7"/>
    <sheet name="mau 09b" sheetId="8" r:id="rId8"/>
    <sheet name="mau 09c" sheetId="9" r:id="rId9"/>
    <sheet name="mau 09d" sheetId="10" r:id="rId10"/>
  </sheets>
  <definedNames>
    <definedName name="_xlnm._FilterDatabase" localSheetId="6" hidden="1">'mau 09a'!$A$1:$IO$170</definedName>
    <definedName name="_xlnm._FilterDatabase" localSheetId="7" hidden="1">'mau 09b'!$A$1:$V$112</definedName>
    <definedName name="_xlnm._FilterDatabase" localSheetId="8" hidden="1">'mau 09c'!$A$1:$O$151</definedName>
    <definedName name="chuong_pl_10_name" localSheetId="2">'mau 06a'!$A$9</definedName>
    <definedName name="chuong_pl_11_name" localSheetId="3">'mau 06b'!$A$7</definedName>
    <definedName name="chuong_pl_12_name" localSheetId="4">'mau 06c'!$A$7</definedName>
    <definedName name="chuong_pl_14_name" localSheetId="5">'mau 07'!$A$6</definedName>
    <definedName name="chuong_pl_21_name" localSheetId="6">'mau 09a'!$A$3</definedName>
    <definedName name="chuong_pl_22_name" localSheetId="7">'mau 09b'!$A$2</definedName>
    <definedName name="chuong_pl_23_name" localSheetId="8">'mau 09c'!$A$3</definedName>
    <definedName name="chuong_pl_24_name" localSheetId="9">'mau 09d'!$A$2</definedName>
    <definedName name="chuong_pl_4" localSheetId="0">'mau 04a'!$P$1</definedName>
    <definedName name="chuong_pl_4_name" localSheetId="0">'mau 04a'!$A$7</definedName>
    <definedName name="chuong_pl_5_name" localSheetId="1">'mau 04b'!$A$7</definedName>
    <definedName name="_xlnm.Print_Area" localSheetId="6">'mau 09a'!$A$1:$N$169</definedName>
    <definedName name="_xlnm.Print_Titles" localSheetId="6">'mau 09a'!$4:$6</definedName>
    <definedName name="_xlnm.Print_Titles" localSheetId="7">'mau 09b'!$4:$7</definedName>
    <definedName name="_xlnm.Print_Titles" localSheetId="8">'mau 09c'!$5:$9</definedName>
    <definedName name="_xlnm.Print_Titles" localSheetId="9">'mau 09d'!$6:$8</definedName>
  </definedNames>
  <calcPr calcId="144525"/>
</workbook>
</file>

<file path=xl/calcChain.xml><?xml version="1.0" encoding="utf-8"?>
<calcChain xmlns="http://schemas.openxmlformats.org/spreadsheetml/2006/main">
  <c r="H25" i="9" l="1"/>
  <c r="H162" i="7" l="1"/>
  <c r="D134" i="7"/>
  <c r="M82" i="8" l="1"/>
  <c r="H62" i="7" l="1"/>
  <c r="H122" i="7" l="1"/>
  <c r="D43" i="7"/>
  <c r="H62" i="9"/>
  <c r="F62" i="9"/>
  <c r="M105" i="8"/>
  <c r="H117" i="7"/>
  <c r="D85" i="8"/>
  <c r="C85" i="8"/>
  <c r="H96" i="7"/>
  <c r="F126" i="9" l="1"/>
  <c r="E126" i="9" s="1"/>
  <c r="H38" i="7"/>
  <c r="H99" i="7"/>
  <c r="D37" i="7"/>
  <c r="L111" i="8"/>
  <c r="M25" i="10"/>
  <c r="H34" i="7"/>
  <c r="H103" i="7"/>
  <c r="H33" i="7"/>
  <c r="D33" i="7"/>
  <c r="H155" i="7"/>
  <c r="H60" i="7"/>
  <c r="F137" i="9"/>
  <c r="H54" i="7"/>
  <c r="M21" i="8"/>
  <c r="L21" i="8"/>
  <c r="E45" i="9"/>
  <c r="F44" i="9"/>
  <c r="G133" i="9"/>
  <c r="F133" i="9"/>
  <c r="H55" i="9" l="1"/>
  <c r="F55" i="9"/>
  <c r="H49" i="9"/>
  <c r="F49" i="9"/>
  <c r="H51" i="7"/>
  <c r="N14" i="8"/>
  <c r="H53" i="7"/>
  <c r="L19" i="8"/>
  <c r="F141" i="9"/>
  <c r="H26" i="7"/>
  <c r="F146" i="9"/>
  <c r="H154" i="7" l="1"/>
  <c r="H150" i="7" s="1"/>
  <c r="H76" i="7"/>
  <c r="H57" i="7" l="1"/>
  <c r="H23" i="7" l="1"/>
  <c r="H91" i="7"/>
  <c r="L62" i="8"/>
  <c r="H21" i="7"/>
  <c r="H39" i="9"/>
  <c r="F39" i="9"/>
  <c r="L78" i="8"/>
  <c r="E20" i="8"/>
  <c r="L15" i="8" l="1"/>
  <c r="H35" i="7"/>
  <c r="F97" i="9"/>
  <c r="F116" i="9"/>
  <c r="M78" i="8"/>
  <c r="E64" i="9" l="1"/>
  <c r="F86" i="9" l="1"/>
  <c r="E86" i="9"/>
  <c r="H79" i="7"/>
  <c r="H95" i="7"/>
  <c r="M50" i="10"/>
  <c r="M51" i="10"/>
  <c r="M52" i="10"/>
  <c r="M53" i="10"/>
  <c r="M54" i="10"/>
  <c r="M55" i="10"/>
  <c r="M56" i="10"/>
  <c r="M57" i="10"/>
  <c r="M58" i="10"/>
  <c r="M59" i="10"/>
  <c r="M60" i="10"/>
  <c r="M61" i="10"/>
  <c r="M62" i="10"/>
  <c r="M63" i="10"/>
  <c r="M64" i="10"/>
  <c r="M65" i="10"/>
  <c r="M49" i="10"/>
  <c r="M76" i="8"/>
  <c r="H18" i="7"/>
  <c r="H105" i="7"/>
  <c r="N77" i="8"/>
  <c r="H135" i="7"/>
  <c r="H134" i="7" s="1"/>
  <c r="H133" i="7" s="1"/>
  <c r="H132" i="7" s="1"/>
  <c r="F72" i="9"/>
  <c r="M33" i="8"/>
  <c r="E67" i="9"/>
  <c r="F102" i="9"/>
  <c r="E102" i="9" s="1"/>
  <c r="L35" i="8"/>
  <c r="D14" i="7"/>
  <c r="F125" i="9"/>
  <c r="F75" i="9"/>
  <c r="H104" i="7"/>
  <c r="E109" i="9" l="1"/>
  <c r="E89" i="8"/>
  <c r="M47" i="8"/>
  <c r="E118" i="9"/>
  <c r="M42" i="10"/>
  <c r="M43" i="10"/>
  <c r="M44" i="10"/>
  <c r="M41" i="10"/>
  <c r="E47" i="9"/>
  <c r="H109" i="7"/>
  <c r="H48" i="7" s="1"/>
  <c r="H10" i="7"/>
  <c r="H8" i="7" s="1"/>
  <c r="D10" i="7"/>
  <c r="E100" i="9"/>
  <c r="M65" i="8"/>
  <c r="L65" i="8"/>
  <c r="E105" i="9"/>
  <c r="M81" i="8"/>
  <c r="L81" i="8"/>
  <c r="E81" i="8"/>
  <c r="H7" i="7" l="1"/>
  <c r="H169" i="7" s="1"/>
  <c r="E119" i="9"/>
  <c r="F119" i="9" s="1"/>
  <c r="N80" i="8"/>
  <c r="N112" i="8" s="1"/>
  <c r="M80" i="8"/>
  <c r="C77" i="8"/>
  <c r="D77" i="8" s="1"/>
  <c r="F76" i="9"/>
  <c r="O10" i="8" l="1"/>
  <c r="O11" i="8"/>
  <c r="O12" i="8"/>
  <c r="O13" i="8"/>
  <c r="O15" i="8"/>
  <c r="O16" i="8"/>
  <c r="O17" i="8"/>
  <c r="O18" i="8"/>
  <c r="O19" i="8"/>
  <c r="O21" i="8"/>
  <c r="O22" i="8"/>
  <c r="O23" i="8"/>
  <c r="O24" i="8"/>
  <c r="O25" i="8"/>
  <c r="O26" i="8"/>
  <c r="O27" i="8"/>
  <c r="O28" i="8"/>
  <c r="O30" i="8"/>
  <c r="O31" i="8"/>
  <c r="O32" i="8"/>
  <c r="O33" i="8"/>
  <c r="O34" i="8"/>
  <c r="O35" i="8"/>
  <c r="O36" i="8"/>
  <c r="O37" i="8"/>
  <c r="O38" i="8"/>
  <c r="O39" i="8"/>
  <c r="O40" i="8"/>
  <c r="O41" i="8"/>
  <c r="O42" i="8"/>
  <c r="O43" i="8"/>
  <c r="O44" i="8"/>
  <c r="O45" i="8"/>
  <c r="O46" i="8"/>
  <c r="O47" i="8"/>
  <c r="O48" i="8"/>
  <c r="O49" i="8"/>
  <c r="O50" i="8"/>
  <c r="O51" i="8"/>
  <c r="O52" i="8"/>
  <c r="O53" i="8"/>
  <c r="O54" i="8"/>
  <c r="O55" i="8"/>
  <c r="O56"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7" i="8"/>
  <c r="O108" i="8"/>
  <c r="O109" i="8"/>
  <c r="O110" i="8"/>
  <c r="O111" i="8"/>
  <c r="G37" i="9" l="1"/>
  <c r="E132" i="9" l="1"/>
  <c r="E64" i="8" l="1"/>
  <c r="E60" i="9"/>
  <c r="M20" i="10"/>
  <c r="E122" i="9" l="1"/>
  <c r="M70" i="8" l="1"/>
  <c r="M112" i="8" s="1"/>
  <c r="M15" i="10" l="1"/>
  <c r="H40" i="9"/>
  <c r="F40" i="9"/>
  <c r="E40" i="9" s="1"/>
  <c r="M13" i="10"/>
  <c r="E49" i="9" l="1"/>
  <c r="E143" i="9"/>
  <c r="E89" i="9"/>
  <c r="E90" i="9"/>
  <c r="E128" i="9"/>
  <c r="E71" i="9"/>
  <c r="E48" i="9" l="1"/>
  <c r="E53" i="9"/>
  <c r="E50" i="9"/>
  <c r="E113" i="9" l="1"/>
  <c r="D68" i="8"/>
  <c r="C68" i="8"/>
  <c r="E88" i="9"/>
  <c r="E61" i="9" l="1"/>
  <c r="F10" i="9"/>
  <c r="G10" i="9"/>
  <c r="G151" i="9" s="1"/>
  <c r="H10" i="9"/>
  <c r="D10" i="9"/>
  <c r="E10" i="8"/>
  <c r="E22" i="8"/>
  <c r="E21" i="8"/>
  <c r="E13" i="8"/>
  <c r="E15" i="8"/>
  <c r="E16" i="8"/>
  <c r="E17" i="8"/>
  <c r="E18" i="8"/>
  <c r="E19" i="8"/>
  <c r="E12" i="8"/>
  <c r="E23" i="8"/>
  <c r="E24" i="8"/>
  <c r="E25" i="8"/>
  <c r="E26" i="8"/>
  <c r="E27" i="8"/>
  <c r="E28" i="8"/>
  <c r="E29" i="8"/>
  <c r="E30" i="8"/>
  <c r="E31" i="8"/>
  <c r="E32" i="8"/>
  <c r="E33" i="8"/>
  <c r="E34" i="8"/>
  <c r="E35" i="8"/>
  <c r="E36" i="8"/>
  <c r="E37" i="8"/>
  <c r="E38" i="8"/>
  <c r="E39" i="8"/>
  <c r="E41" i="8"/>
  <c r="E42" i="8"/>
  <c r="E43" i="8"/>
  <c r="E44" i="8"/>
  <c r="E45" i="8"/>
  <c r="E46" i="8"/>
  <c r="E47" i="8"/>
  <c r="E48" i="8"/>
  <c r="E50" i="8"/>
  <c r="E52" i="8"/>
  <c r="E53" i="8"/>
  <c r="E54" i="8"/>
  <c r="E55" i="8"/>
  <c r="E56" i="8"/>
  <c r="E57" i="8"/>
  <c r="E58" i="8"/>
  <c r="E59" i="8"/>
  <c r="E60" i="8"/>
  <c r="E61" i="8"/>
  <c r="E62" i="8"/>
  <c r="E65" i="8"/>
  <c r="E66" i="8"/>
  <c r="E67" i="8"/>
  <c r="E68" i="8"/>
  <c r="E69" i="8"/>
  <c r="E70" i="8"/>
  <c r="E71" i="8"/>
  <c r="E72" i="8"/>
  <c r="E73" i="8"/>
  <c r="E74" i="8"/>
  <c r="E75" i="8"/>
  <c r="E76" i="8"/>
  <c r="E77" i="8"/>
  <c r="E78" i="8"/>
  <c r="E79" i="8"/>
  <c r="E80" i="8"/>
  <c r="E82" i="8"/>
  <c r="E83" i="8"/>
  <c r="E84" i="8"/>
  <c r="E85" i="8"/>
  <c r="E86" i="8"/>
  <c r="E87" i="8"/>
  <c r="E88" i="8"/>
  <c r="E90" i="8"/>
  <c r="E91" i="8"/>
  <c r="E92" i="8"/>
  <c r="E93" i="8"/>
  <c r="E94" i="8"/>
  <c r="E95" i="8"/>
  <c r="E96" i="8"/>
  <c r="E97" i="8"/>
  <c r="E98" i="8"/>
  <c r="E99" i="8"/>
  <c r="E101" i="8"/>
  <c r="E102" i="8"/>
  <c r="E103" i="8"/>
  <c r="E104" i="8"/>
  <c r="E105" i="8"/>
  <c r="E106" i="8"/>
  <c r="E107" i="8"/>
  <c r="E108" i="8"/>
  <c r="E109" i="8"/>
  <c r="E110" i="8"/>
  <c r="E111" i="8"/>
  <c r="F112" i="8"/>
  <c r="G112" i="8"/>
  <c r="H112" i="8"/>
  <c r="I112" i="8"/>
  <c r="J112" i="8"/>
  <c r="K112" i="8"/>
  <c r="E9" i="8"/>
  <c r="E18" i="9"/>
  <c r="E39" i="9"/>
  <c r="E62" i="9"/>
  <c r="E59" i="9"/>
  <c r="E83" i="9"/>
  <c r="E82" i="9"/>
  <c r="E123" i="9"/>
  <c r="L14" i="8"/>
  <c r="C14" i="8"/>
  <c r="E14" i="8" s="1"/>
  <c r="E121" i="9"/>
  <c r="E139" i="9"/>
  <c r="E36" i="9"/>
  <c r="E107" i="9"/>
  <c r="E81" i="9"/>
  <c r="E133" i="9"/>
  <c r="E120" i="9"/>
  <c r="E106" i="9"/>
  <c r="E80" i="9"/>
  <c r="E136" i="9"/>
  <c r="E44" i="9"/>
  <c r="E22" i="9"/>
  <c r="E21" i="9"/>
  <c r="E129" i="9"/>
  <c r="E58" i="9"/>
  <c r="E19" i="9"/>
  <c r="E35" i="9"/>
  <c r="E145" i="9"/>
  <c r="E34" i="9"/>
  <c r="E16" i="9"/>
  <c r="E17" i="9"/>
  <c r="E15" i="9"/>
  <c r="E38" i="9"/>
  <c r="E13" i="9"/>
  <c r="E12" i="9"/>
  <c r="D11" i="8"/>
  <c r="C11" i="8"/>
  <c r="E51" i="9"/>
  <c r="E144" i="9"/>
  <c r="E33" i="9"/>
  <c r="E127" i="9"/>
  <c r="E131" i="9"/>
  <c r="E32" i="9"/>
  <c r="E46" i="9"/>
  <c r="E79" i="9"/>
  <c r="C40" i="8"/>
  <c r="E40" i="8" s="1"/>
  <c r="E56" i="9"/>
  <c r="E104" i="9"/>
  <c r="E78" i="9"/>
  <c r="E142" i="9"/>
  <c r="E31" i="9"/>
  <c r="E103" i="9"/>
  <c r="E75" i="9"/>
  <c r="E141" i="9"/>
  <c r="E30" i="9"/>
  <c r="L106" i="8"/>
  <c r="O106" i="8" s="1"/>
  <c r="E101" i="9"/>
  <c r="E74" i="9"/>
  <c r="D63" i="8"/>
  <c r="C63" i="8"/>
  <c r="E63" i="8" s="1"/>
  <c r="E99" i="9"/>
  <c r="E98" i="9"/>
  <c r="E97" i="9"/>
  <c r="O14" i="8" l="1"/>
  <c r="L112" i="8"/>
  <c r="E11" i="8"/>
  <c r="D112" i="8"/>
  <c r="E73" i="9"/>
  <c r="E96" i="9"/>
  <c r="E72" i="9"/>
  <c r="E117" i="9"/>
  <c r="E116" i="9"/>
  <c r="E29" i="9"/>
  <c r="E55" i="9"/>
  <c r="E95" i="9"/>
  <c r="E28" i="9"/>
  <c r="E140" i="9"/>
  <c r="E138" i="9"/>
  <c r="E54" i="9"/>
  <c r="E114" i="9"/>
  <c r="E70" i="9"/>
  <c r="E146" i="9" l="1"/>
  <c r="E27" i="9"/>
  <c r="E94" i="9"/>
  <c r="E69" i="9"/>
  <c r="E93" i="9"/>
  <c r="E68" i="9"/>
  <c r="E92" i="9"/>
  <c r="D8" i="7"/>
  <c r="E91" i="9"/>
  <c r="E42" i="9"/>
  <c r="E26" i="9"/>
  <c r="H37" i="9"/>
  <c r="H151" i="9" s="1"/>
  <c r="E84" i="9"/>
  <c r="E111" i="9"/>
  <c r="E112" i="9"/>
  <c r="E124" i="9"/>
  <c r="E125" i="9"/>
  <c r="E110" i="9"/>
  <c r="E148" i="9"/>
  <c r="E25" i="9"/>
  <c r="E135" i="9"/>
  <c r="E137" i="9"/>
  <c r="E147" i="9"/>
  <c r="E149" i="9"/>
  <c r="E24" i="9"/>
  <c r="E150" i="9"/>
  <c r="E52" i="9"/>
  <c r="E23" i="9"/>
  <c r="E87" i="9"/>
  <c r="C51" i="8"/>
  <c r="E134" i="9"/>
  <c r="E130" i="9"/>
  <c r="O9" i="8"/>
  <c r="E41" i="9"/>
  <c r="E43" i="9"/>
  <c r="E63" i="9"/>
  <c r="E85" i="9"/>
  <c r="E51" i="8" l="1"/>
  <c r="E112" i="8" s="1"/>
  <c r="C112" i="8"/>
  <c r="E10" i="9"/>
  <c r="E65" i="9"/>
  <c r="E37" i="9" s="1"/>
  <c r="F37" i="9"/>
  <c r="F151" i="9" s="1"/>
  <c r="O112" i="8"/>
  <c r="E151" i="9" l="1"/>
</calcChain>
</file>

<file path=xl/comments1.xml><?xml version="1.0" encoding="utf-8"?>
<comments xmlns="http://schemas.openxmlformats.org/spreadsheetml/2006/main">
  <authors>
    <author>DELL</author>
  </authors>
  <commentList>
    <comment ref="B35" authorId="0">
      <text>
        <r>
          <rPr>
            <b/>
            <sz val="8"/>
            <color indexed="81"/>
            <rFont val="Tahoma"/>
            <family val="2"/>
          </rPr>
          <t>DELL:</t>
        </r>
        <r>
          <rPr>
            <sz val="8"/>
            <color indexed="81"/>
            <rFont val="Tahoma"/>
            <family val="2"/>
          </rPr>
          <t xml:space="preserve">
Đơn vị thiếu mẫu 4a, làm lại biểu 9a</t>
        </r>
      </text>
    </comment>
    <comment ref="B107" authorId="0">
      <text>
        <r>
          <rPr>
            <b/>
            <sz val="8"/>
            <color indexed="81"/>
            <rFont val="Tahoma"/>
            <family val="2"/>
          </rPr>
          <t>DELL:</t>
        </r>
        <r>
          <rPr>
            <sz val="8"/>
            <color indexed="81"/>
            <rFont val="Tahoma"/>
            <family val="2"/>
          </rPr>
          <t xml:space="preserve">
Kiểm tra lại ts được tặng, cho</t>
        </r>
      </text>
    </comment>
    <comment ref="H112" authorId="0">
      <text>
        <r>
          <rPr>
            <b/>
            <sz val="8"/>
            <color indexed="81"/>
            <rFont val="Tahoma"/>
            <family val="2"/>
          </rPr>
          <t>DELL:</t>
        </r>
        <r>
          <rPr>
            <sz val="8"/>
            <color indexed="81"/>
            <rFont val="Tahoma"/>
            <family val="2"/>
          </rPr>
          <t xml:space="preserve">
Kiển tra lại</t>
        </r>
      </text>
    </comment>
  </commentList>
</comments>
</file>

<file path=xl/comments2.xml><?xml version="1.0" encoding="utf-8"?>
<comments xmlns="http://schemas.openxmlformats.org/spreadsheetml/2006/main">
  <authors>
    <author>DELL</author>
  </authors>
  <commentList>
    <comment ref="B10" authorId="0">
      <text>
        <r>
          <rPr>
            <b/>
            <sz val="8"/>
            <color indexed="81"/>
            <rFont val="Tahoma"/>
            <family val="2"/>
          </rPr>
          <t>DELL:</t>
        </r>
        <r>
          <rPr>
            <sz val="8"/>
            <color indexed="81"/>
            <rFont val="Tahoma"/>
            <family val="2"/>
          </rPr>
          <t xml:space="preserve">
Kiểm tra lại khác số liệu năm 2019</t>
        </r>
      </text>
    </comment>
    <comment ref="B13" authorId="0">
      <text>
        <r>
          <rPr>
            <b/>
            <sz val="8"/>
            <color indexed="81"/>
            <rFont val="Tahoma"/>
            <family val="2"/>
          </rPr>
          <t>DELL:</t>
        </r>
        <r>
          <rPr>
            <sz val="8"/>
            <color indexed="81"/>
            <rFont val="Tahoma"/>
            <family val="2"/>
          </rPr>
          <t xml:space="preserve">
Kiểm tra lại nguyên giá</t>
        </r>
      </text>
    </comment>
    <comment ref="C39" authorId="0">
      <text>
        <r>
          <rPr>
            <b/>
            <sz val="8"/>
            <color indexed="81"/>
            <rFont val="Tahoma"/>
            <family val="2"/>
          </rPr>
          <t>DELL:</t>
        </r>
        <r>
          <rPr>
            <sz val="8"/>
            <color indexed="81"/>
            <rFont val="Tahoma"/>
            <family val="2"/>
          </rPr>
          <t xml:space="preserve">
Kiểm tra thông tin diện tích sử dụng năm 2019 CS1: 6175 m2; năm 2020 6172 m2. CS 2: 763 m2</t>
        </r>
      </text>
    </comment>
    <comment ref="B43" authorId="0">
      <text>
        <r>
          <rPr>
            <b/>
            <sz val="8"/>
            <color indexed="81"/>
            <rFont val="Tahoma"/>
            <family val="2"/>
          </rPr>
          <t>DELL:</t>
        </r>
        <r>
          <rPr>
            <sz val="8"/>
            <color indexed="81"/>
            <rFont val="Tahoma"/>
            <family val="2"/>
          </rPr>
          <t xml:space="preserve">
kiểm tra lại diện tích và nguyên giá </t>
        </r>
      </text>
    </comment>
    <comment ref="N45" authorId="0">
      <text>
        <r>
          <rPr>
            <b/>
            <sz val="8"/>
            <color indexed="81"/>
            <rFont val="Tahoma"/>
            <family val="2"/>
          </rPr>
          <t>DELL:</t>
        </r>
        <r>
          <rPr>
            <sz val="8"/>
            <color indexed="81"/>
            <rFont val="Tahoma"/>
            <family val="2"/>
          </rPr>
          <t xml:space="preserve">
Giá trị con flaij đề nghị kiểm tra lại</t>
        </r>
      </text>
    </comment>
    <comment ref="B49" authorId="0">
      <text>
        <r>
          <rPr>
            <b/>
            <sz val="8"/>
            <color indexed="81"/>
            <rFont val="Tahoma"/>
            <family val="2"/>
          </rPr>
          <t>DELL:</t>
        </r>
        <r>
          <rPr>
            <sz val="8"/>
            <color indexed="81"/>
            <rFont val="Tahoma"/>
            <family val="2"/>
          </rPr>
          <t xml:space="preserve">
Kiểm tra lại số liệu này</t>
        </r>
      </text>
    </comment>
    <comment ref="C49" authorId="0">
      <text>
        <r>
          <rPr>
            <b/>
            <sz val="8"/>
            <color indexed="81"/>
            <rFont val="Tahoma"/>
            <family val="2"/>
          </rPr>
          <t>DELL:</t>
        </r>
        <r>
          <rPr>
            <sz val="8"/>
            <color indexed="81"/>
            <rFont val="Tahoma"/>
            <family val="2"/>
          </rPr>
          <t xml:space="preserve">
Dien tích cũ 10539</t>
        </r>
      </text>
    </comment>
    <comment ref="B60" authorId="0">
      <text>
        <r>
          <rPr>
            <b/>
            <sz val="8"/>
            <color indexed="81"/>
            <rFont val="Tahoma"/>
            <family val="2"/>
          </rPr>
          <t>DELL:</t>
        </r>
        <r>
          <rPr>
            <sz val="8"/>
            <color indexed="81"/>
            <rFont val="Tahoma"/>
            <family val="2"/>
          </rPr>
          <t xml:space="preserve">
thiếu biểu 9a</t>
        </r>
      </text>
    </comment>
    <comment ref="L63" authorId="0">
      <text>
        <r>
          <rPr>
            <b/>
            <sz val="8"/>
            <color indexed="81"/>
            <rFont val="Tahoma"/>
            <family val="2"/>
          </rPr>
          <t>DELL:</t>
        </r>
        <r>
          <rPr>
            <sz val="8"/>
            <color indexed="81"/>
            <rFont val="Tahoma"/>
            <family val="2"/>
          </rPr>
          <t xml:space="preserve">
kiểm tra diện tích sàn
</t>
        </r>
      </text>
    </comment>
    <comment ref="M64" authorId="0">
      <text>
        <r>
          <rPr>
            <b/>
            <sz val="8"/>
            <color indexed="81"/>
            <rFont val="Tahoma"/>
            <family val="2"/>
          </rPr>
          <t>DELL:</t>
        </r>
        <r>
          <rPr>
            <sz val="8"/>
            <color indexed="81"/>
            <rFont val="Tahoma"/>
            <family val="2"/>
          </rPr>
          <t xml:space="preserve">
kiểm tra lại nguyên giá 2019 5199974; năm 2020: 5319199</t>
        </r>
      </text>
    </comment>
    <comment ref="M65" authorId="0">
      <text>
        <r>
          <rPr>
            <b/>
            <sz val="8"/>
            <color indexed="81"/>
            <rFont val="Tahoma"/>
            <family val="2"/>
          </rPr>
          <t>DELL:</t>
        </r>
        <r>
          <rPr>
            <sz val="8"/>
            <color indexed="81"/>
            <rFont val="Tahoma"/>
            <family val="2"/>
          </rPr>
          <t xml:space="preserve">
Kiểm tra nguyên giá
</t>
        </r>
      </text>
    </comment>
    <comment ref="C81" authorId="0">
      <text>
        <r>
          <rPr>
            <b/>
            <sz val="8"/>
            <color indexed="81"/>
            <rFont val="Tahoma"/>
            <family val="2"/>
          </rPr>
          <t>DELL:</t>
        </r>
        <r>
          <rPr>
            <sz val="8"/>
            <color indexed="81"/>
            <rFont val="Tahoma"/>
            <family val="2"/>
          </rPr>
          <t xml:space="preserve">
Qua kiểm tra đo đạc lại diện tích thay đổi tăng từ 10.200 lên 11409,8</t>
        </r>
      </text>
    </comment>
    <comment ref="B96" authorId="0">
      <text>
        <r>
          <rPr>
            <b/>
            <sz val="8"/>
            <color indexed="81"/>
            <rFont val="Tahoma"/>
            <family val="2"/>
          </rPr>
          <t>DELL:</t>
        </r>
        <r>
          <rPr>
            <sz val="8"/>
            <color indexed="81"/>
            <rFont val="Tahoma"/>
            <family val="2"/>
          </rPr>
          <t xml:space="preserve">
Kiểm tra lại diện tích sàn</t>
        </r>
      </text>
    </comment>
    <comment ref="B101" authorId="0">
      <text>
        <r>
          <rPr>
            <b/>
            <sz val="8"/>
            <color indexed="81"/>
            <rFont val="Tahoma"/>
            <family val="2"/>
          </rPr>
          <t>DELL:</t>
        </r>
        <r>
          <rPr>
            <sz val="8"/>
            <color indexed="81"/>
            <rFont val="Tahoma"/>
            <family val="2"/>
          </rPr>
          <t xml:space="preserve">
kiểm tra lại
</t>
        </r>
      </text>
    </comment>
    <comment ref="L103" authorId="0">
      <text>
        <r>
          <rPr>
            <b/>
            <sz val="8"/>
            <color indexed="81"/>
            <rFont val="Tahoma"/>
            <family val="2"/>
          </rPr>
          <t>DELL:</t>
        </r>
        <r>
          <rPr>
            <sz val="8"/>
            <color indexed="81"/>
            <rFont val="Tahoma"/>
            <family val="2"/>
          </rPr>
          <t xml:space="preserve">
Diện tích sàn các hội trường chưa đưa vào</t>
        </r>
      </text>
    </comment>
  </commentList>
</comments>
</file>

<file path=xl/comments3.xml><?xml version="1.0" encoding="utf-8"?>
<comments xmlns="http://schemas.openxmlformats.org/spreadsheetml/2006/main">
  <authors>
    <author>DELL</author>
  </authors>
  <commentList>
    <comment ref="H29" authorId="0">
      <text>
        <r>
          <rPr>
            <b/>
            <sz val="8"/>
            <color indexed="81"/>
            <rFont val="Tahoma"/>
            <family val="2"/>
          </rPr>
          <t>DELL:</t>
        </r>
        <r>
          <rPr>
            <sz val="8"/>
            <color indexed="81"/>
            <rFont val="Tahoma"/>
            <family val="2"/>
          </rPr>
          <t xml:space="preserve">
Kiểm tra khấu hao xe</t>
        </r>
      </text>
    </comment>
    <comment ref="B39" authorId="0">
      <text>
        <r>
          <rPr>
            <b/>
            <sz val="8"/>
            <color indexed="81"/>
            <rFont val="Tahoma"/>
            <family val="2"/>
          </rPr>
          <t>DELL:</t>
        </r>
        <r>
          <rPr>
            <sz val="8"/>
            <color indexed="81"/>
            <rFont val="Tahoma"/>
            <family val="2"/>
          </rPr>
          <t xml:space="preserve">
Lµm l¹i biÓu 9a vµ 9c</t>
        </r>
      </text>
    </comment>
    <comment ref="B40" authorId="0">
      <text>
        <r>
          <rPr>
            <b/>
            <sz val="8"/>
            <color indexed="81"/>
            <rFont val="Tahoma"/>
            <family val="2"/>
          </rPr>
          <t>DELL:</t>
        </r>
        <r>
          <rPr>
            <sz val="8"/>
            <color indexed="81"/>
            <rFont val="Tahoma"/>
            <family val="2"/>
          </rPr>
          <t xml:space="preserve">
chưa kê khai ts cố định </t>
        </r>
      </text>
    </comment>
    <comment ref="B42" authorId="0">
      <text>
        <r>
          <rPr>
            <b/>
            <sz val="8"/>
            <color indexed="81"/>
            <rFont val="Tahoma"/>
            <family val="2"/>
          </rPr>
          <t>DELL:</t>
        </r>
        <r>
          <rPr>
            <sz val="8"/>
            <color indexed="81"/>
            <rFont val="Tahoma"/>
            <family val="2"/>
          </rPr>
          <t xml:space="preserve">
Thiếu mẫu 4a</t>
        </r>
      </text>
    </comment>
    <comment ref="H97" authorId="0">
      <text>
        <r>
          <rPr>
            <b/>
            <sz val="8"/>
            <color indexed="81"/>
            <rFont val="Tahoma"/>
            <family val="2"/>
          </rPr>
          <t>DELL:</t>
        </r>
        <r>
          <rPr>
            <sz val="8"/>
            <color indexed="81"/>
            <rFont val="Tahoma"/>
            <family val="2"/>
          </rPr>
          <t xml:space="preserve">
Kiểm tra lại</t>
        </r>
      </text>
    </comment>
    <comment ref="F105" authorId="0">
      <text>
        <r>
          <rPr>
            <b/>
            <sz val="8"/>
            <color indexed="81"/>
            <rFont val="Tahoma"/>
            <family val="2"/>
          </rPr>
          <t>DELL:</t>
        </r>
        <r>
          <rPr>
            <sz val="8"/>
            <color indexed="81"/>
            <rFont val="Tahoma"/>
            <family val="2"/>
          </rPr>
          <t xml:space="preserve">
trong đây bao gồm sân choie, tường rào cải tạo ( năm sau tách mục này qua biểu 9b)</t>
        </r>
      </text>
    </comment>
    <comment ref="B112" authorId="0">
      <text>
        <r>
          <rPr>
            <b/>
            <sz val="8"/>
            <color indexed="81"/>
            <rFont val="Tahoma"/>
            <family val="2"/>
          </rPr>
          <t>DELL:</t>
        </r>
        <r>
          <rPr>
            <sz val="8"/>
            <color indexed="81"/>
            <rFont val="Tahoma"/>
            <family val="2"/>
          </rPr>
          <t xml:space="preserve">
kiểm tra lại
</t>
        </r>
      </text>
    </comment>
    <comment ref="F140" authorId="0">
      <text>
        <r>
          <rPr>
            <b/>
            <sz val="8"/>
            <color indexed="81"/>
            <rFont val="Tahoma"/>
            <family val="2"/>
          </rPr>
          <t>DELL:</t>
        </r>
        <r>
          <rPr>
            <sz val="8"/>
            <color indexed="81"/>
            <rFont val="Tahoma"/>
            <family val="2"/>
          </rPr>
          <t xml:space="preserve">
Kiểm tra lại số nguyên giá </t>
        </r>
      </text>
    </comment>
    <comment ref="H148" authorId="0">
      <text>
        <r>
          <rPr>
            <b/>
            <sz val="8"/>
            <color indexed="81"/>
            <rFont val="Tahoma"/>
            <family val="2"/>
          </rPr>
          <t>DELL:</t>
        </r>
        <r>
          <rPr>
            <sz val="8"/>
            <color indexed="81"/>
            <rFont val="Tahoma"/>
            <family val="2"/>
          </rPr>
          <t xml:space="preserve">
Kiểm tra nguyên giá</t>
        </r>
      </text>
    </comment>
  </commentList>
</comments>
</file>

<file path=xl/sharedStrings.xml><?xml version="1.0" encoding="utf-8"?>
<sst xmlns="http://schemas.openxmlformats.org/spreadsheetml/2006/main" count="1083" uniqueCount="470">
  <si>
    <r>
      <t>Bộ, tỉnh:</t>
    </r>
    <r>
      <rPr>
        <sz val="12"/>
        <color theme="1"/>
        <rFont val="Times New Roman"/>
        <family val="1"/>
      </rPr>
      <t xml:space="preserve"> ………………………………………………….</t>
    </r>
  </si>
  <si>
    <r>
      <t>Cơ quan quản lý cấp trên:</t>
    </r>
    <r>
      <rPr>
        <sz val="12"/>
        <color theme="1"/>
        <rFont val="Times New Roman"/>
        <family val="1"/>
      </rPr>
      <t xml:space="preserve"> ………………………….</t>
    </r>
  </si>
  <si>
    <r>
      <t>Cơ quan, tổ chức, đơn vị sử dụng tài sản:</t>
    </r>
    <r>
      <rPr>
        <sz val="12"/>
        <color theme="1"/>
        <rFont val="Times New Roman"/>
        <family val="1"/>
      </rPr>
      <t xml:space="preserve"> ………</t>
    </r>
  </si>
  <si>
    <r>
      <t>Mã đơn vị:</t>
    </r>
    <r>
      <rPr>
        <sz val="12"/>
        <color theme="1"/>
        <rFont val="Times New Roman"/>
        <family val="1"/>
      </rPr>
      <t xml:space="preserve"> ………………………………………………</t>
    </r>
  </si>
  <si>
    <r>
      <t>Loại hình đơn vị:</t>
    </r>
    <r>
      <rPr>
        <sz val="12"/>
        <color theme="1"/>
        <rFont val="Times New Roman"/>
        <family val="1"/>
      </rPr>
      <t xml:space="preserve"> ………………………………………</t>
    </r>
  </si>
  <si>
    <t>Mẫu số 04a-ĐK/TSC</t>
  </si>
  <si>
    <r>
      <t xml:space="preserve">BÁO CÁO KÊ KHAI TRỤ SỞ LÀM VIỆC, CƠ SỞ HOẠT ĐỘNG SỰ NGHIỆP CỦA CƠ QUAN, TỔ CHỨC, ĐƠN VỊ </t>
    </r>
    <r>
      <rPr>
        <b/>
        <vertAlign val="superscript"/>
        <sz val="12"/>
        <color theme="1"/>
        <rFont val="Times New Roman"/>
        <family val="1"/>
      </rPr>
      <t>(1)</t>
    </r>
  </si>
  <si>
    <t>I- Về đất:</t>
  </si>
  <si>
    <r>
      <t xml:space="preserve">a- Địa chỉ: </t>
    </r>
    <r>
      <rPr>
        <sz val="12"/>
        <color theme="1"/>
        <rFont val="Times New Roman"/>
        <family val="1"/>
      </rPr>
      <t xml:space="preserve">........................................................................................................................ </t>
    </r>
  </si>
  <si>
    <r>
      <t>b- Diện tích khuôn viên đất: ......................................................................................... m</t>
    </r>
    <r>
      <rPr>
        <vertAlign val="superscript"/>
        <sz val="12"/>
        <color theme="1"/>
        <rFont val="Times New Roman"/>
        <family val="1"/>
      </rPr>
      <t>2</t>
    </r>
  </si>
  <si>
    <r>
      <t>c- Hiện trạng sử dụng: Làm trụ sở làm việc:…….. m</t>
    </r>
    <r>
      <rPr>
        <vertAlign val="superscript"/>
        <sz val="12"/>
        <color theme="1"/>
        <rFont val="Times New Roman"/>
        <family val="1"/>
      </rPr>
      <t>2</t>
    </r>
    <r>
      <rPr>
        <sz val="12"/>
        <color theme="1"/>
        <rFont val="Times New Roman"/>
        <family val="1"/>
      </rPr>
      <t>; Làm cơ sở hoạt động sự nghiệp:…….. m</t>
    </r>
    <r>
      <rPr>
        <vertAlign val="superscript"/>
        <sz val="12"/>
        <color theme="1"/>
        <rFont val="Times New Roman"/>
        <family val="1"/>
      </rPr>
      <t>2</t>
    </r>
    <r>
      <rPr>
        <sz val="12"/>
        <color theme="1"/>
        <rFont val="Times New Roman"/>
        <family val="1"/>
      </rPr>
      <t>; Kinh doanh:……. m</t>
    </r>
    <r>
      <rPr>
        <vertAlign val="superscript"/>
        <sz val="12"/>
        <color theme="1"/>
        <rFont val="Times New Roman"/>
        <family val="1"/>
      </rPr>
      <t>2</t>
    </r>
    <r>
      <rPr>
        <sz val="12"/>
        <color theme="1"/>
        <rFont val="Times New Roman"/>
        <family val="1"/>
      </rPr>
      <t>; Cho thuê:.... m</t>
    </r>
    <r>
      <rPr>
        <vertAlign val="superscript"/>
        <sz val="12"/>
        <color theme="1"/>
        <rFont val="Times New Roman"/>
        <family val="1"/>
      </rPr>
      <t>2</t>
    </r>
    <r>
      <rPr>
        <sz val="12"/>
        <color theme="1"/>
        <rFont val="Times New Roman"/>
        <family val="1"/>
      </rPr>
      <t>; Liên doanh, liên kết:……. m</t>
    </r>
    <r>
      <rPr>
        <vertAlign val="superscript"/>
        <sz val="12"/>
        <color theme="1"/>
        <rFont val="Times New Roman"/>
        <family val="1"/>
      </rPr>
      <t>2</t>
    </r>
    <r>
      <rPr>
        <sz val="12"/>
        <color theme="1"/>
        <rFont val="Times New Roman"/>
        <family val="1"/>
      </rPr>
      <t>; Sử dụng khác……. m</t>
    </r>
    <r>
      <rPr>
        <vertAlign val="superscript"/>
        <sz val="12"/>
        <color theme="1"/>
        <rFont val="Times New Roman"/>
        <family val="1"/>
      </rPr>
      <t>2</t>
    </r>
    <r>
      <rPr>
        <sz val="12"/>
        <color theme="1"/>
        <rFont val="Times New Roman"/>
        <family val="1"/>
      </rPr>
      <t>.</t>
    </r>
  </si>
  <si>
    <t>d- Giá trị theo sổ kế toán: ............................................................................ Nghìn đồng.</t>
  </si>
  <si>
    <t>II- Về nhà:</t>
  </si>
  <si>
    <t>TÀI SẢN</t>
  </si>
  <si>
    <t>CẤP HẠNG</t>
  </si>
  <si>
    <t>NĂM XÂY DỰNG</t>
  </si>
  <si>
    <t>NGÀY, THÁNG, NĂM SỬ DỤNG</t>
  </si>
  <si>
    <t>GIÁ TRỊ THEO SỔ KẾ TOÁN (Nghìn đồng)</t>
  </si>
  <si>
    <t>SỐ TẦNG</t>
  </si>
  <si>
    <r>
      <t>DIỆN TÍCH XÂY DỰNG (m</t>
    </r>
    <r>
      <rPr>
        <b/>
        <vertAlign val="superscript"/>
        <sz val="12"/>
        <color theme="1"/>
        <rFont val="Times New Roman"/>
        <family val="1"/>
      </rPr>
      <t>2</t>
    </r>
    <r>
      <rPr>
        <b/>
        <sz val="12"/>
        <color theme="1"/>
        <rFont val="Times New Roman"/>
        <family val="1"/>
      </rPr>
      <t>)</t>
    </r>
  </si>
  <si>
    <r>
      <t>TỔNG DIỆN TÍCH SÀN SỬ DỤNG (m</t>
    </r>
    <r>
      <rPr>
        <b/>
        <vertAlign val="superscript"/>
        <sz val="12"/>
        <color theme="1"/>
        <rFont val="Times New Roman"/>
        <family val="1"/>
      </rPr>
      <t>2</t>
    </r>
    <r>
      <rPr>
        <b/>
        <sz val="12"/>
        <color theme="1"/>
        <rFont val="Times New Roman"/>
        <family val="1"/>
      </rPr>
      <t>)</t>
    </r>
  </si>
  <si>
    <r>
      <t>HIỆN TRẠNG SỬ DỤNG (m</t>
    </r>
    <r>
      <rPr>
        <b/>
        <vertAlign val="superscript"/>
        <sz val="12"/>
        <color theme="1"/>
        <rFont val="Times New Roman"/>
        <family val="1"/>
      </rPr>
      <t>2</t>
    </r>
    <r>
      <rPr>
        <b/>
        <sz val="12"/>
        <color theme="1"/>
        <rFont val="Times New Roman"/>
        <family val="1"/>
      </rPr>
      <t>)</t>
    </r>
  </si>
  <si>
    <t>Nguyên giá</t>
  </si>
  <si>
    <t>Giá trị còn lại</t>
  </si>
  <si>
    <t>Trụ sở làm việc</t>
  </si>
  <si>
    <t>Cơ sở hoạt động sự nghiệp</t>
  </si>
  <si>
    <t>Kinh doanh</t>
  </si>
  <si>
    <t>Cho thuê</t>
  </si>
  <si>
    <t>Liên doanh, liên kết</t>
  </si>
  <si>
    <t>Sử dụng hỗn hợp</t>
  </si>
  <si>
    <t>Sử dụng khác</t>
  </si>
  <si>
    <t>Tổng cộng</t>
  </si>
  <si>
    <t>Trong đó</t>
  </si>
  <si>
    <t>Nguồn NS</t>
  </si>
  <si>
    <t>Nguồn khác</t>
  </si>
  <si>
    <t>1- Nhà...</t>
  </si>
  <si>
    <t>2- Nhà...</t>
  </si>
  <si>
    <t>Tổng cộng:</t>
  </si>
  <si>
    <r>
      <t>III- Các hồ sơ, giấy tờ liên quan đến quyền quản lý, sử dụng nhà, đất</t>
    </r>
    <r>
      <rPr>
        <sz val="12"/>
        <color theme="1"/>
        <rFont val="Times New Roman"/>
        <family val="1"/>
      </rPr>
      <t>: (Giấy chứng nhận quyền sử dụng đất, Hợp đồng thuê đất, Giấy tờ khác).</t>
    </r>
  </si>
  <si>
    <t>…….., ngày ….. tháng …. năm …….</t>
  </si>
  <si>
    <t>XÁC NHẬN CỦA CƠ QUAN QUẢN LÝ CẤP TRÊN (nếu có)</t>
  </si>
  <si>
    <t>(Ký, họ tên và đóng dấu)</t>
  </si>
  <si>
    <t>THỦ TRƯỞNG CƠ QUAN, TỔ CHỨC, ĐƠN VỊ</t>
  </si>
  <si>
    <t>- Báo cáo kê khai lần đầu: □</t>
  </si>
  <si>
    <t>- Báo cáo kê khai bổ sung: □</t>
  </si>
  <si>
    <t>________________________</t>
  </si>
  <si>
    <t>- (1) Mỗi trụ sở làm việc, cơ sở hoạt động sự nghiệp lập riêng một báo cáo kê khai. Trường hợp một trụ sở làm việc, cơ sở hoạt động sự nghiệp được giao cho nhiều cơ quan, tổ chức, đơn vị sử dụng mà có thể tách biệt được phần sử dụng của từng cơ quan, tổ chức, đơn vị thì các cơ quan, tổ chức, đơn vị phải lập biên bản xác định rõ phần sử dụng thực tế của từng cơ quan, tổ chức, đơn vị để báo cáo kê khai phần sử dụng của mình; nếu không tách được phần sử dụng của từng cơ quan, tổ chức, đơn vị thì các cơ quan, tổ chức, đơn vị đang sử dụng phải báo cáo cơ quan quản lý cấp trên để thống nhất cử một cơ quan, tổ chức, đơn vị đại diện đứng tên báo cáo kê khai.</t>
  </si>
  <si>
    <t>- Trường hợp kê khai lần đầu đánh (x) vào dòng Báo cáo kê khai lần đầu, trường hợp kê khai bổ sung đánh (x) vào dòng Báo cáo kê khai bổ sung.</t>
  </si>
  <si>
    <t>- Chỉ tiêu “sử dụng khác” để phản ánh hiện trạng sử dụng ngoài các mục đích làm trụ sở làm việc, cơ sở hoạt động sự nghiệp, kinh doanh, cho thuê, liên doanh, liên kết theo đúng quy định của pháp luật. Khi kê khai chỉ tiêu này cần chú thích cụ thể hiện trạng sử dụng (như: bỏ trống, làm nhà ở, bị lấn chiếm...).</t>
  </si>
  <si>
    <t>- Trường hợp trên khuôn viên đất có tòa nhà vừa sử dụng làm cơ sở hoạt động sự nghiệp, vừa sử dụng vào kinh doanh, cho thuê, liên doanh, liên kết thì kê khai vào “cơ sở hoạt động sự nghiệp” và có chú thích “sử dụng một phần vào kinh doanh/cho thuê/liên doanh, liên kết”.</t>
  </si>
  <si>
    <t>- Trường hợp diện tích sử dụng nhà có thể tách biệt được phần diện tích sử dụng của từng mục đích thì kê khai tương ứng diện tích đối với từng mục đích sử dụng; nếu không tách được thì kê khai vào “sử dụng hỗn hợp”.</t>
  </si>
  <si>
    <t>BÁO CÁO KÊ KHAI XE Ô TÔ CỦA CƠ QUAN, TỔ CHỨC, ĐƠN VỊ</t>
  </si>
  <si>
    <t>NHÃN HIỆU</t>
  </si>
  <si>
    <t>BIỂN KIỂM SOÁT</t>
  </si>
  <si>
    <t>SỐ CHỖ NGỒI/ TẢI TRỌNG</t>
  </si>
  <si>
    <t>NƯỚC SẢN XUẤT</t>
  </si>
  <si>
    <t>NĂM SẢN XUẤT</t>
  </si>
  <si>
    <t>CÔNG SUẤT XE</t>
  </si>
  <si>
    <t>CHỨC DANH SỬ DỤNG XE</t>
  </si>
  <si>
    <t>NGUỒN GỐC XE</t>
  </si>
  <si>
    <t>HIỆN TRẠNG SỬ DỤNG</t>
  </si>
  <si>
    <t>Quản lý nhà nước</t>
  </si>
  <si>
    <t>Hoạt động sự nghiệp</t>
  </si>
  <si>
    <t>Không kinh doanh</t>
  </si>
  <si>
    <t>I- Xe phục vụ chức danh</t>
  </si>
  <si>
    <t>1- Xe...</t>
  </si>
  <si>
    <t>2- Xe...</t>
  </si>
  <si>
    <t>II- Xe phục vụ chung</t>
  </si>
  <si>
    <t>III- Xe chuyên dùng</t>
  </si>
  <si>
    <r>
      <t>Bộ, tỉnh:</t>
    </r>
    <r>
      <rPr>
        <sz val="12"/>
        <color theme="1"/>
        <rFont val="Times New Roman"/>
        <family val="1"/>
      </rPr>
      <t xml:space="preserve"> ……………………………………………….</t>
    </r>
  </si>
  <si>
    <r>
      <t>Cơ quan quản lý cấp trên:</t>
    </r>
    <r>
      <rPr>
        <sz val="12"/>
        <color theme="1"/>
        <rFont val="Times New Roman"/>
        <family val="1"/>
      </rPr>
      <t xml:space="preserve"> …………………………….</t>
    </r>
  </si>
  <si>
    <r>
      <t>Cơ quan, tổ chức, đơn vị sử dụng tài sản:</t>
    </r>
    <r>
      <rPr>
        <sz val="12"/>
        <color theme="1"/>
        <rFont val="Times New Roman"/>
        <family val="1"/>
      </rPr>
      <t xml:space="preserve"> …………</t>
    </r>
  </si>
  <si>
    <r>
      <t>Mã đơn vị:</t>
    </r>
    <r>
      <rPr>
        <sz val="12"/>
        <color theme="1"/>
        <rFont val="Times New Roman"/>
        <family val="1"/>
      </rPr>
      <t xml:space="preserve"> …………………………………………………</t>
    </r>
  </si>
  <si>
    <r>
      <t>Loại hình đơn vị:</t>
    </r>
    <r>
      <rPr>
        <sz val="12"/>
        <color theme="1"/>
        <rFont val="Times New Roman"/>
        <family val="1"/>
      </rPr>
      <t xml:space="preserve"> …………………………………………</t>
    </r>
  </si>
  <si>
    <t>Mẫu số 04b-ĐK/TSC</t>
  </si>
  <si>
    <t>_____________________</t>
  </si>
  <si>
    <t>Ghi chú:</t>
  </si>
  <si>
    <t>- Trường hợp sử dụng vào nhiều mục đích thì tích đồng thời vào các ô tương ứng.</t>
  </si>
  <si>
    <t>BÁO CÁO KÊ KHAI THAY ĐỔI THÔNG TIN VỀ ĐƠN VỊ SỬ DỤNG TÀI SẢN</t>
  </si>
  <si>
    <t>STT</t>
  </si>
  <si>
    <t>CHỈ TIÊU</t>
  </si>
  <si>
    <t>THÔNG TIN ĐÃ KÊ KHAI</t>
  </si>
  <si>
    <t>THÔNG TIN ĐỀ NGHỊ THAY ĐỔI</t>
  </si>
  <si>
    <t>NGÀY THÁNG THAY ĐỔI</t>
  </si>
  <si>
    <t>LÝ DO THAY ĐỔI</t>
  </si>
  <si>
    <t>Mã quan hệ ngân sách</t>
  </si>
  <si>
    <t>Tên cơ quan, tổ chức, đơn vị/Dự án</t>
  </si>
  <si>
    <t>Cơ quan quản lý cấp trên/Cơ quan chủ quản</t>
  </si>
  <si>
    <t>Thuộc loại (đơn vị tổng hợp/ đơn vị đăng ký)</t>
  </si>
  <si>
    <t>Thuộc khối (Bộ, cơ quan trung ương/Tỉnh/huyện/xã)</t>
  </si>
  <si>
    <t>Loại hình đơn vị</t>
  </si>
  <si>
    <t>+ Cơ quan nhà nước (cơ quan hành chính/cơ quan khác)</t>
  </si>
  <si>
    <t>+ Đơn vị sự nghiệp (giáo dục/ y tế/ văn hóa, thể thao/ khoa học công nghệ/ sự nghiệp khác; mức độ tự chủ tài chính)</t>
  </si>
  <si>
    <t>+ Tổ chức (chính trị/ chính trị - xã hội/ chính trị xã hội - nghề nghiệp/ xã hội/ xã hội - nghề nghiệp)</t>
  </si>
  <si>
    <r>
      <t>Cơ quan quản lý cấp trên/Cơ quan chủ quản:..</t>
    </r>
    <r>
      <rPr>
        <sz val="12"/>
        <color theme="1"/>
        <rFont val="Times New Roman"/>
        <family val="1"/>
      </rPr>
      <t>………….</t>
    </r>
  </si>
  <si>
    <r>
      <t>Cơ quan, tổ chức, đơn vị/Dự án sử dụng tài sản:</t>
    </r>
    <r>
      <rPr>
        <sz val="12"/>
        <color theme="1"/>
        <rFont val="Times New Roman"/>
        <family val="1"/>
      </rPr>
      <t xml:space="preserve"> ………</t>
    </r>
  </si>
  <si>
    <t>Mẫu số 06a-ĐK/TSC</t>
  </si>
  <si>
    <t>NGƯỜI LẬP BIỂU</t>
  </si>
  <si>
    <t>(Ký, họ tên)</t>
  </si>
  <si>
    <t>………., ngày ….. tháng ….. năm……</t>
  </si>
  <si>
    <t>______________</t>
  </si>
  <si>
    <r>
      <t>Cột số 1:</t>
    </r>
    <r>
      <rPr>
        <sz val="12"/>
        <color theme="1"/>
        <rFont val="Times New Roman"/>
        <family val="1"/>
      </rPr>
      <t xml:space="preserve"> Nếu thay đổi chỉ tiêu nào thì ghi vào dòng chỉ tiêu đó. Các chỉ tiêu không thay đổi thì bỏ trống.</t>
    </r>
  </si>
  <si>
    <r>
      <t>Cột số 2:</t>
    </r>
    <r>
      <rPr>
        <sz val="12"/>
        <color theme="1"/>
        <rFont val="Times New Roman"/>
        <family val="1"/>
      </rPr>
      <t xml:space="preserve"> Ghi thông tin cũ của đơn vị, đã kê khai trong Cơ sở dữ liệu quốc gia về tài sản công.</t>
    </r>
  </si>
  <si>
    <r>
      <t>Cột số 3:</t>
    </r>
    <r>
      <rPr>
        <sz val="12"/>
        <color theme="1"/>
        <rFont val="Times New Roman"/>
        <family val="1"/>
      </rPr>
      <t xml:space="preserve"> Ghi thông tin mới của đơn vị, thay đổi so với thông tin cũ, cần điều chỉnh trong Cơ sở dữ liệu quốc gia về tài sản công.</t>
    </r>
  </si>
  <si>
    <r>
      <t>Cột số 4:</t>
    </r>
    <r>
      <rPr>
        <sz val="12"/>
        <color theme="1"/>
        <rFont val="Times New Roman"/>
        <family val="1"/>
      </rPr>
      <t xml:space="preserve"> Ghi ngày/tháng/năm thay đổi thông tin.</t>
    </r>
  </si>
  <si>
    <r>
      <t>Cột số 5:</t>
    </r>
    <r>
      <rPr>
        <sz val="12"/>
        <color theme="1"/>
        <rFont val="Times New Roman"/>
        <family val="1"/>
      </rPr>
      <t xml:space="preserve"> Ghi lý do về việc thay đổi thông tin của đơn vị (nêu rõ số hiệu, ngày tháng năm và trích yếu văn bản của cấp có thẩm quyền về việc thay đổi thông tin - nếu có).</t>
    </r>
  </si>
  <si>
    <t>BÁO CÁO KÊ KHAI THAY ĐỔI THÔNG TIN VỀ TÀI SẢN LÀ TRỤ SỞ LÀM VIỆC, CƠ SỞ HOẠT ĐỘNG SỰ NGHIỆP</t>
  </si>
  <si>
    <t>I. Về đất</t>
  </si>
  <si>
    <t>Tên tài sản</t>
  </si>
  <si>
    <t>Địa chỉ khuôn viên đất</t>
  </si>
  <si>
    <r>
      <t>Tổng diện tích (m</t>
    </r>
    <r>
      <rPr>
        <vertAlign val="superscript"/>
        <sz val="12"/>
        <color theme="1"/>
        <rFont val="Times New Roman"/>
        <family val="1"/>
      </rPr>
      <t>2</t>
    </r>
    <r>
      <rPr>
        <sz val="12"/>
        <color theme="1"/>
        <rFont val="Times New Roman"/>
        <family val="1"/>
      </rPr>
      <t>)</t>
    </r>
  </si>
  <si>
    <t>Giá trị (Nghìn đồng)</t>
  </si>
  <si>
    <r>
      <t>Hiện trạng sử dụng (m</t>
    </r>
    <r>
      <rPr>
        <vertAlign val="superscript"/>
        <sz val="12"/>
        <color theme="1"/>
        <rFont val="Times New Roman"/>
        <family val="1"/>
      </rPr>
      <t>2</t>
    </r>
    <r>
      <rPr>
        <sz val="12"/>
        <color theme="1"/>
        <rFont val="Times New Roman"/>
        <family val="1"/>
      </rPr>
      <t>)</t>
    </r>
  </si>
  <si>
    <t>- Làm trụ sở làm việc</t>
  </si>
  <si>
    <t>- Hoạt động sự nghiệp</t>
  </si>
  <si>
    <t>+ Không kinh doanh</t>
  </si>
  <si>
    <t>+ Kinh doanh</t>
  </si>
  <si>
    <t>+ Cho thuê</t>
  </si>
  <si>
    <t>+ Liên doanh, liên kết</t>
  </si>
  <si>
    <t>- Sử dụng khác</t>
  </si>
  <si>
    <t>Thông tin khác</t>
  </si>
  <si>
    <t>II. Về nhà</t>
  </si>
  <si>
    <t>Tên nhà</t>
  </si>
  <si>
    <t>Thuộc khuôn viên đất</t>
  </si>
  <si>
    <r>
      <t>Tổng diện tích sàn sử dụng (m</t>
    </r>
    <r>
      <rPr>
        <vertAlign val="superscript"/>
        <sz val="12"/>
        <color theme="1"/>
        <rFont val="Times New Roman"/>
        <family val="1"/>
      </rPr>
      <t>2</t>
    </r>
    <r>
      <rPr>
        <sz val="12"/>
        <color theme="1"/>
        <rFont val="Times New Roman"/>
        <family val="1"/>
      </rPr>
      <t>)</t>
    </r>
  </si>
  <si>
    <t>Số tầng</t>
  </si>
  <si>
    <t>Nguyên giá (Nghìn đồng)</t>
  </si>
  <si>
    <t>+ Nguồn ngân sách</t>
  </si>
  <si>
    <t>+ Nguồn khác</t>
  </si>
  <si>
    <t>Giá trị còn lại (Nghìn đồng)</t>
  </si>
  <si>
    <t>- Hoạt động sự nghiệp:</t>
  </si>
  <si>
    <t>Thời gian sử dụng còn lại (năm)</t>
  </si>
  <si>
    <r>
      <t>Cơ quan quản lý cấp trên/Cơ quan chủ quản:..</t>
    </r>
    <r>
      <rPr>
        <sz val="12"/>
        <color theme="1"/>
        <rFont val="Times New Roman"/>
        <family val="1"/>
      </rPr>
      <t>…….</t>
    </r>
  </si>
  <si>
    <r>
      <t>Cơ quan, tổ chức, đơn vị/Dự án sử dụng tài sản:</t>
    </r>
    <r>
      <rPr>
        <sz val="12"/>
        <color theme="1"/>
        <rFont val="Times New Roman"/>
        <family val="1"/>
      </rPr>
      <t xml:space="preserve"> …</t>
    </r>
  </si>
  <si>
    <t>Mẫu số 06b-ĐK/TSC</t>
  </si>
  <si>
    <t>THỦ TRƯỞNG CƠ QUAN, TỔ CHỨC, ĐƠN VỊ/BAN QUẢN LÝ DỰ ÁN</t>
  </si>
  <si>
    <t>__________________</t>
  </si>
  <si>
    <t>BÁO CÁO KÊ KHAI THAY ĐỔI THÔNG TIN VỀ TÀI SẢN LÀ XE Ô TÔ</t>
  </si>
  <si>
    <t>Biển kiểm soát</t>
  </si>
  <si>
    <t>Loại xe (xe phục vụ chức danh/ Xe phục vụ chung/ Xe chuyên dùng)</t>
  </si>
  <si>
    <t>Số chỗ ngồi, tải trọng</t>
  </si>
  <si>
    <t>Hiện trạng sử dụng:</t>
  </si>
  <si>
    <t>- Quản lý nhà nước</t>
  </si>
  <si>
    <r>
      <t>Cơ quan, tổ chức, đơn vị/Dự án sử dụng tài sản:</t>
    </r>
    <r>
      <rPr>
        <sz val="12"/>
        <color theme="1"/>
        <rFont val="Times New Roman"/>
        <family val="1"/>
      </rPr>
      <t xml:space="preserve"> ……</t>
    </r>
  </si>
  <si>
    <t>Mẫu số 06c-ĐK/TSC</t>
  </si>
  <si>
    <t>MÃ TÀI SẢN</t>
  </si>
  <si>
    <t>TÊN TÀI SẢN</t>
  </si>
  <si>
    <t>Ví dụ: Đất trụ sở Phòng Tài chính Kế hoạch quận X</t>
  </si>
  <si>
    <t>Ví dụ: Nhà làm việc A</t>
  </si>
  <si>
    <t>Ví dụ: Ô tô Biển kiểm soát 10A- 9999</t>
  </si>
  <si>
    <t>Ví dụ: Máy nội soi</t>
  </si>
  <si>
    <t>BÁO CÁO KÊ KHAI XÓA THÔNG TIN VỀ TÀI SẢN TRONG CƠ SỞ DỮ LIỆU</t>
  </si>
  <si>
    <t>Mẫu số 07-ĐK/TSC</t>
  </si>
  <si>
    <t>_________________</t>
  </si>
  <si>
    <r>
      <t>- Cột số 1:</t>
    </r>
    <r>
      <rPr>
        <sz val="12"/>
        <color theme="1"/>
        <rFont val="Times New Roman"/>
        <family val="1"/>
      </rPr>
      <t xml:space="preserve"> Ghi ký hiệu, mã số của tài sản đã đăng ký trong Cơ sở dữ liệu quốc gia về tài sản công</t>
    </r>
  </si>
  <si>
    <r>
      <t>- Cột số 2:</t>
    </r>
    <r>
      <rPr>
        <sz val="12"/>
        <color theme="1"/>
        <rFont val="Times New Roman"/>
        <family val="1"/>
      </rPr>
      <t xml:space="preserve"> Ghi tên thường gọi của tài sản cần xóa thông tin, ví dụ: Nhà A, Xe truyền trình lưu động,...</t>
    </r>
  </si>
  <si>
    <r>
      <t>- Cột số 3:</t>
    </r>
    <r>
      <rPr>
        <sz val="12"/>
        <color theme="1"/>
        <rFont val="Times New Roman"/>
        <family val="1"/>
      </rPr>
      <t xml:space="preserve"> Ghi ngày/tháng/năm xóa thông tin</t>
    </r>
  </si>
  <si>
    <r>
      <t>- Cột số 4:</t>
    </r>
    <r>
      <rPr>
        <sz val="12"/>
        <color theme="1"/>
        <rFont val="Times New Roman"/>
        <family val="1"/>
      </rPr>
      <t xml:space="preserve"> Ghi lý do về việc xóa thông tin về tài sản của đơn vị (do điều chuyển, phá dỡ, bán, thanh lý, thu hồi, tiêu hủy,..và số hiệu, ngày tháng năm và trích yếu văn bản của cấp có thẩm quyền về việc thay đổi thông tin).</t>
    </r>
  </si>
  <si>
    <t>Stt</t>
  </si>
  <si>
    <t>Đơn vị tính</t>
  </si>
  <si>
    <t>Số lượng</t>
  </si>
  <si>
    <t>Nhãn hiệu</t>
  </si>
  <si>
    <t>Nước sản xuất</t>
  </si>
  <si>
    <t>Năm sản xuất</t>
  </si>
  <si>
    <r>
      <t xml:space="preserve">Giá mua/thuê </t>
    </r>
    <r>
      <rPr>
        <sz val="12"/>
        <color theme="1"/>
        <rFont val="Times New Roman"/>
        <family val="1"/>
      </rPr>
      <t>(Nghìn đồng)</t>
    </r>
  </si>
  <si>
    <t>Hình thức mua sắm/thuê</t>
  </si>
  <si>
    <r>
      <t xml:space="preserve">Nhà cung cấp </t>
    </r>
    <r>
      <rPr>
        <sz val="12"/>
        <color theme="1"/>
        <rFont val="Times New Roman"/>
        <family val="1"/>
      </rPr>
      <t>(người bán)</t>
    </r>
  </si>
  <si>
    <r>
      <t xml:space="preserve">Giá trị các khoản hoa hồng, chiết khấu, khuyến mãi thu được khi thực hiện mua sắm </t>
    </r>
    <r>
      <rPr>
        <sz val="12"/>
        <color theme="1"/>
        <rFont val="Times New Roman"/>
        <family val="1"/>
      </rPr>
      <t>(nếu có)</t>
    </r>
  </si>
  <si>
    <r>
      <t xml:space="preserve">Việc sử dụng các khoản hoa hồng, chiết khấu, khuyến mãi </t>
    </r>
    <r>
      <rPr>
        <sz val="12"/>
        <color theme="1"/>
        <rFont val="Times New Roman"/>
        <family val="1"/>
      </rPr>
      <t>(nếu có)</t>
    </r>
  </si>
  <si>
    <t>Ghi chú</t>
  </si>
  <si>
    <r>
      <t xml:space="preserve">Nộp NSNN </t>
    </r>
    <r>
      <rPr>
        <sz val="12"/>
        <color theme="1"/>
        <rFont val="Times New Roman"/>
        <family val="1"/>
      </rPr>
      <t>(Nghìn đồng)</t>
    </r>
  </si>
  <si>
    <r>
      <t xml:space="preserve">Được để lại đơn vị </t>
    </r>
    <r>
      <rPr>
        <sz val="12"/>
        <color theme="1"/>
        <rFont val="Times New Roman"/>
        <family val="1"/>
      </rPr>
      <t>(Nghìn đồng)</t>
    </r>
  </si>
  <si>
    <t>I</t>
  </si>
  <si>
    <t>Đầu tư xây dựng, mua sắm</t>
  </si>
  <si>
    <t>Trụ sở làm việc/ cơ sở hoạt động sự nghiệp</t>
  </si>
  <si>
    <t>Xe ô tô</t>
  </si>
  <si>
    <t>Tài sản cố định khác</t>
  </si>
  <si>
    <t>II</t>
  </si>
  <si>
    <t>Tài sản giao mới</t>
  </si>
  <si>
    <t>III</t>
  </si>
  <si>
    <t>Tài sản đi thuê</t>
  </si>
  <si>
    <t>IV</t>
  </si>
  <si>
    <t>Tài sản từ nguồn viện trợ, quà biếu, tặng cho (nếu có)</t>
  </si>
  <si>
    <t>Mẫu số 09a-CK/TSC</t>
  </si>
  <si>
    <t>Danh mục trụ sở làm việc, cơ sở hoạt động sự nghiệp</t>
  </si>
  <si>
    <t>Công khai về đất</t>
  </si>
  <si>
    <t>Công khai về nhà</t>
  </si>
  <si>
    <t>Năm sử dụng</t>
  </si>
  <si>
    <t>Mẫu số 09b-CK/TSC</t>
  </si>
  <si>
    <t>Danh mục xe ô tô và tài sản khác của cơ quan, đơn vị, tổ chức</t>
  </si>
  <si>
    <t>Bộ phận sử dụng</t>
  </si>
  <si>
    <t>Mục đích sử dụng</t>
  </si>
  <si>
    <t>Phục vụ chức danh có tiêu chuẩn</t>
  </si>
  <si>
    <t>Phục vụ công tác chung</t>
  </si>
  <si>
    <t>Phục vụ hoạt động đặc thù</t>
  </si>
  <si>
    <t>Nguồn ngân sách</t>
  </si>
  <si>
    <t>CÔNG KHAI TÌNH HÌNH XỬ LÝ TÀI SẢN CÔNG</t>
  </si>
  <si>
    <t>Danh mục tài sản trong kỳ báo cáo được xử lý</t>
  </si>
  <si>
    <t>Hình thức xử lý theo Quyết định của cấp có thẩm quyền</t>
  </si>
  <si>
    <t>Kết quả xử lý đến thời điểm báo cáo</t>
  </si>
  <si>
    <r>
      <t>Số tiền thu được từ xử lý tài sản</t>
    </r>
    <r>
      <rPr>
        <sz val="12"/>
        <color theme="1"/>
        <rFont val="Times New Roman"/>
        <family val="1"/>
      </rPr>
      <t xml:space="preserve"> (Nghìn đồng)</t>
    </r>
  </si>
  <si>
    <t>Chi phí xử lý tài sản</t>
  </si>
  <si>
    <t>Điều chuyển</t>
  </si>
  <si>
    <t>Bán</t>
  </si>
  <si>
    <t>Thanh lý</t>
  </si>
  <si>
    <t>Tiêu hủy</t>
  </si>
  <si>
    <t>Xử lý trong trường hợp bị mất, bị hủy hoại</t>
  </si>
  <si>
    <t>Xử lý khác</t>
  </si>
  <si>
    <t>Đã nộp tài khoản tạm giữ</t>
  </si>
  <si>
    <t>Chưa nộp tài khoản tạm giữ</t>
  </si>
  <si>
    <t>Đất</t>
  </si>
  <si>
    <t>Nhà</t>
  </si>
  <si>
    <t>Mẫu số 09c-CK/TSC</t>
  </si>
  <si>
    <t>Mẫu số 09d-CK/TSC</t>
  </si>
  <si>
    <t>Người lập</t>
  </si>
  <si>
    <t>UBND xã Ia Kênh</t>
  </si>
  <si>
    <t>UBND xã Iakenh</t>
  </si>
  <si>
    <t>X</t>
  </si>
  <si>
    <t>Trường MN Hoa Anh Đào</t>
  </si>
  <si>
    <t>Trường TH Hồ Tùng Mậu</t>
  </si>
  <si>
    <t>m2</t>
  </si>
  <si>
    <t>Trung tâm phát triển cụm CN Diên Phú</t>
  </si>
  <si>
    <t>UBND xã An Phú</t>
  </si>
  <si>
    <t>Trường TH Lê Quý Đôn</t>
  </si>
  <si>
    <t>Trường TH Nguyễn Bỉnh Khiêm</t>
  </si>
  <si>
    <t xml:space="preserve">Trung tâm phát triển quỹ đất </t>
  </si>
  <si>
    <t>UBND phường Chi Lăng</t>
  </si>
  <si>
    <t>Trung tâm phát triển quỹ đất</t>
  </si>
  <si>
    <t>Phòng Kinh tế</t>
  </si>
  <si>
    <t>Phòng Tư pháp</t>
  </si>
  <si>
    <t>UBND phường Hội Thương</t>
  </si>
  <si>
    <t>UBND phường Thống Nhất</t>
  </si>
  <si>
    <t>Trường THCS Nguyễn Huệ</t>
  </si>
  <si>
    <t>Trường TH Nguyễn Đức Cảnh</t>
  </si>
  <si>
    <t>Trường TH Phan Đăng Lưu</t>
  </si>
  <si>
    <t>Trường THCS Nguyễn Văn Cừ</t>
  </si>
  <si>
    <t>Trường TH Ngô Quyền</t>
  </si>
  <si>
    <t>Trường MN Hướng Dương</t>
  </si>
  <si>
    <t>Trường MN Hương Sen</t>
  </si>
  <si>
    <t>Trường MN Trà My</t>
  </si>
  <si>
    <t>Trường TH Nguyễn Văn Trỗi</t>
  </si>
  <si>
    <t>UBND xã Diên Phú</t>
  </si>
  <si>
    <t>UBND phường Tây Sơn</t>
  </si>
  <si>
    <t>Trung tâm bồi dưỡng chính trị</t>
  </si>
  <si>
    <t>UBND phường Thống Nhất (Xe Thaco Kia -81A-00431)</t>
  </si>
  <si>
    <t>Trường THCS Huỳnh Thúc Kháng</t>
  </si>
  <si>
    <t>Trường TH Đinh Tiên Hoàng</t>
  </si>
  <si>
    <t>UBND phường Chi Lăng (Xe Thaco Kia -81A-00143)</t>
  </si>
  <si>
    <t>UBND phường Tây Sơn (Xe thaco Kia-81A-00251)</t>
  </si>
  <si>
    <t>Trường MN Hoa Cúc</t>
  </si>
  <si>
    <t>Trường MN Hoa Phong Lan</t>
  </si>
  <si>
    <t xml:space="preserve">BQL Trung tâm thương mại </t>
  </si>
  <si>
    <t>Trường THCS Lê Lợi</t>
  </si>
  <si>
    <t>Trường TH Nguyễn Bá Ngọc</t>
  </si>
  <si>
    <t>Trường MN Bông Sen</t>
  </si>
  <si>
    <t>Trường TH Nguyễn Lương Bằng</t>
  </si>
  <si>
    <t>Trường MN Hoa Sữa</t>
  </si>
  <si>
    <t>Phòng Nội vụ</t>
  </si>
  <si>
    <t>Trường TH Chu Văn An</t>
  </si>
  <si>
    <t>UBND phường Trà Bá</t>
  </si>
  <si>
    <t>UBND phường Trà Bá (Xe thaco Kia-81B-2727)</t>
  </si>
  <si>
    <t>Trường TH-THCS Lê Văn Tám</t>
  </si>
  <si>
    <t>Trường MN Ánh Dương</t>
  </si>
  <si>
    <t>Trường THCS Trưng Vương</t>
  </si>
  <si>
    <t>Phòng Quản lý đô thị</t>
  </si>
  <si>
    <t>UBND phường Thắng Lợi</t>
  </si>
  <si>
    <t>BQL dự án ĐTXD thành phố Pleiku</t>
  </si>
  <si>
    <t>Trường MN Vành Khuyên</t>
  </si>
  <si>
    <t>Trung tâm Văn hóa TT-TT</t>
  </si>
  <si>
    <t>Trường TH Trần Quốc Toản</t>
  </si>
  <si>
    <t>Thanh tra thành phố</t>
  </si>
  <si>
    <t>UBND phường Iakring</t>
  </si>
  <si>
    <t>Trường THCS Nguyễn Viết Xuân</t>
  </si>
  <si>
    <t>Trường THCS Ngô Gia Tự</t>
  </si>
  <si>
    <t>Trường THCS Lương Thế Vinh</t>
  </si>
  <si>
    <t>Trường MN Thủy Tiên</t>
  </si>
  <si>
    <t>Trường MN Tuổi Ngọc</t>
  </si>
  <si>
    <t>Trường TH Lê Lai</t>
  </si>
  <si>
    <t>Trường TH Trần Đại Nghĩa</t>
  </si>
  <si>
    <t>Trường TH Trần Quý Cáp</t>
  </si>
  <si>
    <t>Trường TH Nguyễn Khuyến</t>
  </si>
  <si>
    <t>Trường MN Hoa Phượng</t>
  </si>
  <si>
    <t>Trường TH Cù Chính Lan</t>
  </si>
  <si>
    <t>Trường TH Võ Thị Sáu</t>
  </si>
  <si>
    <t>Trường TH Lê Hồng Phong</t>
  </si>
  <si>
    <t>UBND phường Yên Đỗ</t>
  </si>
  <si>
    <t>UBND phường Yên Đỗ (Xe thaco Kia-81A-00309)</t>
  </si>
  <si>
    <t>UBND phường Iakring (Xe thaco Kia-81A-00392)</t>
  </si>
  <si>
    <t>Trường MN Hoa Pơ Lang</t>
  </si>
  <si>
    <t>Trường TH-THCS Anh Hùng Wừu</t>
  </si>
  <si>
    <t>Trường TH-THCS Anh hùng Wừu</t>
  </si>
  <si>
    <t>Trường TH Nguyễn Thị Minh Khai</t>
  </si>
  <si>
    <t>Trường MN Tuổi Thần Tiên</t>
  </si>
  <si>
    <t>UBND phường Thắng Lợi (Xe thaco Kia-81A-004.04)</t>
  </si>
  <si>
    <t>Trường TH-THCS Nguyễn Chí Thanh</t>
  </si>
  <si>
    <t>Trường TH Nguyễn Trãi</t>
  </si>
  <si>
    <t>UBND phường Yên Thế</t>
  </si>
  <si>
    <t>UBND phường Yên Thế (Xe thaco Kia-81B-0871)</t>
  </si>
  <si>
    <t>Trường MN Hoa Hồng</t>
  </si>
  <si>
    <t>Phòng Dân tộc</t>
  </si>
  <si>
    <t>Trường THCS Phạm Hồng Thái</t>
  </si>
  <si>
    <t>Phòng Y tế</t>
  </si>
  <si>
    <t>Trường THCS Tôn Đức Thắng</t>
  </si>
  <si>
    <t>Trường MN Sao Mai</t>
  </si>
  <si>
    <t>Hội chữ thập đỏ</t>
  </si>
  <si>
    <t>UBND phường Đống Đa</t>
  </si>
  <si>
    <t>UBND phường Đống Đa(Xe thaco Kia-81A-00339)</t>
  </si>
  <si>
    <t>UBND xã Biển Hồ</t>
  </si>
  <si>
    <t>Trường TH Bùi Dự</t>
  </si>
  <si>
    <t>Trường TH-THCS Anh Hùng Đôn</t>
  </si>
  <si>
    <t>Trường TH-THCS Anh hùng Đôn</t>
  </si>
  <si>
    <t>UBND phường Hội Phú</t>
  </si>
  <si>
    <t>UBND phường Hội Phú (Xe thaco Kia-81A-00445)</t>
  </si>
  <si>
    <t>Phòng Giáo dục - đào tạo</t>
  </si>
  <si>
    <t xml:space="preserve">Phòng Giáo dục - đào tạo </t>
  </si>
  <si>
    <t>Thành ủy Pleiku</t>
  </si>
  <si>
    <t>Xe Fortuner (81B - 7777)</t>
  </si>
  <si>
    <t>Xe Toyota Camry (81B - 1666)</t>
  </si>
  <si>
    <t>UBND xã Trà Đa</t>
  </si>
  <si>
    <t>Văn phòng HĐND-UBND thành phố</t>
  </si>
  <si>
    <t>UBND thành phố</t>
  </si>
  <si>
    <t>Xe Toyota Camry (81B-2069)</t>
  </si>
  <si>
    <t>Xe Mitshubishi V6 (81A-0135)</t>
  </si>
  <si>
    <t>Xe Toyota (81B-1936)</t>
  </si>
  <si>
    <t>UBND phường Phù Đổng</t>
  </si>
  <si>
    <t>UBND phường Phù Đổng (Xe thaco Kia-81A-00312)</t>
  </si>
  <si>
    <t>UBND phường Diên Hồng</t>
  </si>
  <si>
    <t>UBND phường Diên Hồng (Xe Kia 81B-0786)</t>
  </si>
  <si>
    <t>Phòng Văn hóa - thông tin</t>
  </si>
  <si>
    <t>Phòng Văn hóa thông tin (81A-00447)</t>
  </si>
  <si>
    <t>Trường TH-THCS Bùi Thị Xuân</t>
  </si>
  <si>
    <t>UBND xã Chư Á</t>
  </si>
  <si>
    <t>Đội kiểm tra quy tắc QLĐT</t>
  </si>
  <si>
    <t xml:space="preserve">Xe Uoát (81B - 0140) </t>
  </si>
  <si>
    <t>Xe HuynDai (81B - 0635)</t>
  </si>
  <si>
    <t>UBND xã Tân Sơn</t>
  </si>
  <si>
    <t>Trường MN Mai Vàng</t>
  </si>
  <si>
    <t>Trường TH Hoàng Hoa Thám</t>
  </si>
  <si>
    <t>Trường THCS Nguyễn Du</t>
  </si>
  <si>
    <t>UBND xã Gào</t>
  </si>
  <si>
    <t>Trường MN Sao Khuê</t>
  </si>
  <si>
    <t xml:space="preserve">Trường TH Lương Thạnh </t>
  </si>
  <si>
    <t>Trường TH Lương Thạnh</t>
  </si>
  <si>
    <t>UBND phường Hoa Lư</t>
  </si>
  <si>
    <t>UBND phường Hoa Lư (Xe Kia 81A-00423)</t>
  </si>
  <si>
    <t>Trường THCS Lý Thường Kiệt</t>
  </si>
  <si>
    <t>BQL chợ Hoa Lư - Phù Đổng</t>
  </si>
  <si>
    <t>Trường THCS Trần Phú</t>
  </si>
  <si>
    <t>Trường THCS Lý Tự Trọng</t>
  </si>
  <si>
    <t>Trường TH Anh hùng Núp</t>
  </si>
  <si>
    <t>Trường MN Tuổi Hoa</t>
  </si>
  <si>
    <t>Trường TH Nay Der</t>
  </si>
  <si>
    <t>Trường TH Ngô Mây</t>
  </si>
  <si>
    <t>Phòng Tài nguyên - môi trường</t>
  </si>
  <si>
    <t>Phòng Lao động - TB và Xã hội</t>
  </si>
  <si>
    <t>Ủy ban MTTQ Việt Nam thành phố</t>
  </si>
  <si>
    <t>Thành đoàn Pleiku</t>
  </si>
  <si>
    <t>Ủy ban MTTQ Việt Nam thành phố (Mitshubishi 81B-0881)</t>
  </si>
  <si>
    <r>
      <t>Bộ, tỉnh:</t>
    </r>
    <r>
      <rPr>
        <sz val="12"/>
        <color theme="0"/>
        <rFont val="Times New Roman"/>
        <family val="1"/>
      </rPr>
      <t xml:space="preserve"> ………………………………………………….</t>
    </r>
  </si>
  <si>
    <r>
      <t xml:space="preserve">Giá trị theo sổ kế toán đến thời điểm công khai 
</t>
    </r>
    <r>
      <rPr>
        <sz val="11"/>
        <color theme="1"/>
        <rFont val="Times New Roman"/>
        <family val="1"/>
      </rPr>
      <t>(Nghìn đồng)</t>
    </r>
  </si>
  <si>
    <t>Tổng cộng (I)+(II)+(III)+(IV)</t>
  </si>
  <si>
    <r>
      <t>Diện tích</t>
    </r>
    <r>
      <rPr>
        <sz val="11"/>
        <color theme="1"/>
        <rFont val="Times New Roman"/>
        <family val="1"/>
      </rPr>
      <t xml:space="preserve"> (m</t>
    </r>
    <r>
      <rPr>
        <vertAlign val="superscript"/>
        <sz val="11"/>
        <color theme="1"/>
        <rFont val="Times New Roman"/>
        <family val="1"/>
      </rPr>
      <t>2</t>
    </r>
    <r>
      <rPr>
        <sz val="11"/>
        <color theme="1"/>
        <rFont val="Times New Roman"/>
        <family val="1"/>
      </rPr>
      <t>)</t>
    </r>
  </si>
  <si>
    <r>
      <t>Giá trị quyền sử dụng đất theo sổ kế toán</t>
    </r>
    <r>
      <rPr>
        <sz val="11"/>
        <color theme="1"/>
        <rFont val="Times New Roman"/>
        <family val="1"/>
      </rPr>
      <t xml:space="preserve"> (Nghìn đồng)</t>
    </r>
  </si>
  <si>
    <r>
      <t>Hiện trạng sử dụng đất đến thời điểm công khai</t>
    </r>
    <r>
      <rPr>
        <sz val="11"/>
        <color theme="1"/>
        <rFont val="Times New Roman"/>
        <family val="1"/>
      </rPr>
      <t xml:space="preserve"> (m</t>
    </r>
    <r>
      <rPr>
        <vertAlign val="superscript"/>
        <sz val="11"/>
        <color theme="1"/>
        <rFont val="Times New Roman"/>
        <family val="1"/>
      </rPr>
      <t>2</t>
    </r>
    <r>
      <rPr>
        <sz val="11"/>
        <color theme="1"/>
        <rFont val="Times New Roman"/>
        <family val="1"/>
      </rPr>
      <t>)</t>
    </r>
  </si>
  <si>
    <r>
      <t>Tổng diện tích sàn sử dụng</t>
    </r>
    <r>
      <rPr>
        <sz val="11"/>
        <color theme="1"/>
        <rFont val="Times New Roman"/>
        <family val="1"/>
      </rPr>
      <t xml:space="preserve"> (m</t>
    </r>
    <r>
      <rPr>
        <vertAlign val="superscript"/>
        <sz val="11"/>
        <color theme="1"/>
        <rFont val="Times New Roman"/>
        <family val="1"/>
      </rPr>
      <t>2</t>
    </r>
    <r>
      <rPr>
        <sz val="11"/>
        <color theme="1"/>
        <rFont val="Times New Roman"/>
        <family val="1"/>
      </rPr>
      <t>)</t>
    </r>
  </si>
  <si>
    <r>
      <t xml:space="preserve">Giá trị theo sổ kế toán </t>
    </r>
    <r>
      <rPr>
        <sz val="11"/>
        <color theme="1"/>
        <rFont val="Times New Roman"/>
        <family val="1"/>
      </rPr>
      <t>(Nghìn đồng)</t>
    </r>
  </si>
  <si>
    <r>
      <t>Hiện trạng sử dụng nhà đến thời điểm công khai</t>
    </r>
    <r>
      <rPr>
        <sz val="11"/>
        <color theme="1"/>
        <rFont val="Times New Roman"/>
        <family val="1"/>
      </rPr>
      <t xml:space="preserve"> (lấy theo diện tích sàn sử dụng (m</t>
    </r>
    <r>
      <rPr>
        <vertAlign val="superscript"/>
        <sz val="11"/>
        <color theme="1"/>
        <rFont val="Times New Roman"/>
        <family val="1"/>
      </rPr>
      <t>2</t>
    </r>
    <r>
      <rPr>
        <sz val="11"/>
        <color theme="1"/>
        <rFont val="Times New Roman"/>
        <family val="1"/>
      </rPr>
      <t>))</t>
    </r>
  </si>
  <si>
    <t xml:space="preserve">Phòng Tài chính - Kế hoạch </t>
  </si>
  <si>
    <t>BQLDA đầu tư xây dựng thành phố Pleiku</t>
  </si>
  <si>
    <t>Hoàn thành</t>
  </si>
  <si>
    <t>Trường TH Anh Hùng Núp</t>
  </si>
  <si>
    <t>Trung tâm dịch vụ nông nghiệp thành phố</t>
  </si>
  <si>
    <t>Trung tâm văn hóa, thông tin và thể thao</t>
  </si>
  <si>
    <t xml:space="preserve">Hội Chữ Thập đỏ </t>
  </si>
  <si>
    <t>Máy vi tính FPT</t>
  </si>
  <si>
    <t>Máy vi tính Dell ínprison</t>
  </si>
  <si>
    <t>Máy vi tính Dell Vostro 3560</t>
  </si>
  <si>
    <t>Xe Honda</t>
  </si>
  <si>
    <t>x</t>
  </si>
  <si>
    <t>Nhà tập thể giáo viên ( bếp nấu)</t>
  </si>
  <si>
    <t xml:space="preserve"> - khu hiệu bộ và phòng học</t>
  </si>
  <si>
    <t>-mở rộng nhà bếp, mái che nhà ăn</t>
  </si>
  <si>
    <t>Trường mầm non Trà My</t>
  </si>
  <si>
    <t>Phòng họp, Văn phòng</t>
  </si>
  <si>
    <t>Nhà học 12 phòng và các hạng mục phụ</t>
  </si>
  <si>
    <t>1. Trường MN Trà My</t>
  </si>
  <si>
    <t>1.1</t>
  </si>
  <si>
    <t>1.2</t>
  </si>
  <si>
    <t>Nhà làm việc thành đoàn</t>
  </si>
  <si>
    <t>Ban quản lý dự án đầu tư xây dựng thành phố</t>
  </si>
  <si>
    <t>Máy toàn đạc điện tử TC 405</t>
  </si>
  <si>
    <t>Máy vi tính xách tay, scan (T)</t>
  </si>
  <si>
    <t>Máy vi tính (Kth)</t>
  </si>
  <si>
    <t>Máy photo</t>
  </si>
  <si>
    <t>Máy vi tính để bàn (N)</t>
  </si>
  <si>
    <t>Máy vi tính để bàn (HVT)</t>
  </si>
  <si>
    <t>Máy vi tính xách tay (NKT)</t>
  </si>
  <si>
    <t>Máy in laser A3</t>
  </si>
  <si>
    <t>Máy vi tính để bàn</t>
  </si>
  <si>
    <t>Điện thoại di động</t>
  </si>
  <si>
    <t>Máy phát điện</t>
  </si>
  <si>
    <t>Máy điều hòa nhiệt độ</t>
  </si>
  <si>
    <t>Máy ảnh ky thuật số</t>
  </si>
  <si>
    <t>Máy phootocoppy</t>
  </si>
  <si>
    <t>Phần mềm quản lý xây dựng</t>
  </si>
  <si>
    <t>Phần mềm tính kết cấu</t>
  </si>
  <si>
    <t>Nhà vệ sinh học sinh</t>
  </si>
  <si>
    <t>Nhà Hiệu Bộ (02 Nguyễn Văn Cừ)</t>
  </si>
  <si>
    <t>Nhà học B</t>
  </si>
  <si>
    <t>NHà Vệ sinh số 2</t>
  </si>
  <si>
    <t>Trường Mầm non Sao Mai</t>
  </si>
  <si>
    <t>ủy ban mặt trận Tổ quốc Việt Nam</t>
  </si>
  <si>
    <t>Thành đoàn pleiku</t>
  </si>
  <si>
    <t>Trường Mần non Hoa Sữa</t>
  </si>
  <si>
    <t>Trường Tiểu học Nguyễn Khuyến</t>
  </si>
  <si>
    <t>Phường Ia Kring</t>
  </si>
  <si>
    <t>trường Th Nguyễn Văn Trỗi</t>
  </si>
  <si>
    <t>Trường Tiểu học Võ Thị Sáu</t>
  </si>
  <si>
    <t>trường Tiểu học Võ Thị Sáu</t>
  </si>
  <si>
    <t>UBND Phường Yên Đỗ</t>
  </si>
  <si>
    <t>Trường Tiểu học Nguyễn văn Trỗi</t>
  </si>
  <si>
    <t>Ban quản lý Chợ Hoa Lư- Phù Đổng</t>
  </si>
  <si>
    <t>UBND Phường Diên Hồng</t>
  </si>
  <si>
    <t>Trường tiểu học Chu Văn An</t>
  </si>
  <si>
    <t>1.3</t>
  </si>
  <si>
    <t>Nhà đa năng</t>
  </si>
  <si>
    <t>Giếng khoan</t>
  </si>
  <si>
    <t>CÔNG KHAI TÌNH HÌNH ĐẦU TƯ XÂY DỰNG, MUA SẮM, GIAO, THUÊ TÀI SẢN CÔNG NĂM 2020</t>
  </si>
  <si>
    <t>NĂM 2020</t>
  </si>
  <si>
    <t>Trung tâm Bồi dưỡng chính trị TP.Pleiku</t>
  </si>
  <si>
    <t>Trung tâm dịch vụ nông nghiệp</t>
  </si>
  <si>
    <t>UBND phường Hội Thương (Xe Thaco Kia thùng lửng 1,9 tấn 81A-00378)</t>
  </si>
  <si>
    <t>UBND Phường Hội Thương</t>
  </si>
  <si>
    <t>Phường Phù Đổng</t>
  </si>
  <si>
    <t>1.4</t>
  </si>
  <si>
    <t>Dãy nhà 06 Phòng học</t>
  </si>
  <si>
    <t>Trường Mầm non Vành khuyên</t>
  </si>
  <si>
    <t>Truường THCS Huỳnh Thúc Kháng</t>
  </si>
  <si>
    <t>Nhà học 8 phòng</t>
  </si>
  <si>
    <t>Sân bê Tông</t>
  </si>
  <si>
    <t>1.5</t>
  </si>
  <si>
    <t>Nhà học 4 tầng</t>
  </si>
  <si>
    <t>Nhà để xe giáo viên</t>
  </si>
  <si>
    <t xml:space="preserve">Nhà làm việc </t>
  </si>
  <si>
    <t>Trường Mần non Ánh Dương</t>
  </si>
  <si>
    <t>m</t>
  </si>
  <si>
    <t>Máy photo 2007</t>
  </si>
  <si>
    <t>21 máy vi tính + phụ kiện 2010</t>
  </si>
  <si>
    <t>Trường Mầm non Mai Vàng</t>
  </si>
  <si>
    <t>1.6</t>
  </si>
  <si>
    <t>Nhà học 11 phòng</t>
  </si>
  <si>
    <t>Phòng học cấp 4</t>
  </si>
  <si>
    <t>Trung tâm VHTT&amp;TT</t>
  </si>
  <si>
    <t>UBND Phường Ia Kring</t>
  </si>
  <si>
    <t>Trường Tiểu học Lê Lai</t>
  </si>
  <si>
    <t>UBND Phường An Phú</t>
  </si>
  <si>
    <t>UBND Phường Tân Sơn</t>
  </si>
  <si>
    <t>UBND Phường Tây Sơn</t>
  </si>
  <si>
    <t>Nhà quân sự cũ</t>
  </si>
  <si>
    <t>Đất hội trường tổ dân phố 03 
(tổ dân phố11,12 cũ) tại 08 Phan Đình Phùng, Tây Sơn, Pleiku, Gia Lai</t>
  </si>
  <si>
    <t>Phòng học thôn 2 ( Thôn2, Xã Trà Đa)</t>
  </si>
  <si>
    <t>đã thẩm định xác định giá trị tài sản thanh lý</t>
  </si>
  <si>
    <t>CÔNG KHAI TÌNH HÌNH QUẢN LÝ, SỬ DỤNG TRỤ SỞ LÀM VIỆC, CƠ SỞ HOẠT ĐỘNG SỰ NGHIỆP NĂM 2020</t>
  </si>
  <si>
    <t>CÔNG KHAI TÌNH HÌNH QUẢN LÝ, SỬ DỤNG XE Ô TÔ VÀ TÀI SẢN CỐ ĐỊNH KHÁC NĂM 2020</t>
  </si>
  <si>
    <r>
      <t xml:space="preserve">Giá trị theo sổ sách kế toán 
</t>
    </r>
    <r>
      <rPr>
        <sz val="12"/>
        <color theme="1"/>
        <rFont val="Times New Roman"/>
        <family val="1"/>
      </rPr>
      <t>(Nghìn đồng)</t>
    </r>
  </si>
  <si>
    <t>TT</t>
  </si>
  <si>
    <t>(Kèm theo Báo cáo số  38/BC-UBND ngày  20 tháng 01 năm 2021 của UBND thành phố Pleiku)</t>
  </si>
  <si>
    <t xml:space="preserve">
(Kèm theo Báo cáo số 38/BC-UBND ngày  20 tháng 01 năm 2021 của UBND thành phố Pleiku)</t>
  </si>
  <si>
    <t>(Kèm theo Báo cáo số  38/BC-UBND ngày  20  tháng 01 năm 2021 của UBND thành phố Pleiku)</t>
  </si>
  <si>
    <t>(Kèm theo Báo cáo số 38/BC-UBND ngày 20  tháng  01 năm 2021 của UBND thành phố Pleiku)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</si>
</sst>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20" x14ac:knownFonts="1">
    <font>
      <sz val="12"/>
      <color theme="1"/>
      <name val="Times New Roman"/>
      <family val="2"/>
      <charset val="163"/>
    </font>
    <font>
      <b/>
      <sz val="12"/>
      <color theme="1"/>
      <name val="Times New Roman"/>
      <family val="1"/>
    </font>
    <font>
      <sz val="12"/>
      <color theme="1"/>
      <name val="Times New Roman"/>
      <family val="1"/>
    </font>
    <font>
      <b/>
      <vertAlign val="superscript"/>
      <sz val="12"/>
      <color theme="1"/>
      <name val="Times New Roman"/>
      <family val="1"/>
    </font>
    <font>
      <vertAlign val="superscript"/>
      <sz val="12"/>
      <color theme="1"/>
      <name val="Times New Roman"/>
      <family val="1"/>
    </font>
    <font>
      <b/>
      <i/>
      <sz val="12"/>
      <color theme="1"/>
      <name val="Times New Roman"/>
      <family val="1"/>
    </font>
    <font>
      <i/>
      <sz val="12"/>
      <color theme="1"/>
      <name val="Times New Roman"/>
      <family val="1"/>
    </font>
    <font>
      <sz val="12"/>
      <color theme="1"/>
      <name val="Times New Roman"/>
      <family val="2"/>
      <charset val="163"/>
    </font>
    <font>
      <b/>
      <sz val="12"/>
      <color theme="0"/>
      <name val="Times New Roman"/>
      <family val="1"/>
    </font>
    <font>
      <sz val="12"/>
      <color theme="0"/>
      <name val="Times New Roman"/>
      <family val="1"/>
    </font>
    <font>
      <b/>
      <sz val="11"/>
      <color theme="1"/>
      <name val="Times New Roman"/>
      <family val="1"/>
    </font>
    <font>
      <sz val="11"/>
      <color theme="1"/>
      <name val="Times New Roman"/>
      <family val="1"/>
    </font>
    <font>
      <i/>
      <sz val="11"/>
      <color theme="1"/>
      <name val="Times New Roman"/>
      <family val="1"/>
    </font>
    <font>
      <sz val="11"/>
      <name val="Times New Roman"/>
      <family val="1"/>
    </font>
    <font>
      <vertAlign val="superscript"/>
      <sz val="11"/>
      <color theme="1"/>
      <name val="Times New Roman"/>
      <family val="1"/>
    </font>
    <font>
      <sz val="12"/>
      <name val="Times New Roman"/>
      <family val="1"/>
    </font>
    <font>
      <sz val="8"/>
      <color indexed="81"/>
      <name val="Tahoma"/>
      <family val="2"/>
    </font>
    <font>
      <b/>
      <sz val="8"/>
      <color indexed="81"/>
      <name val="Tahoma"/>
      <family val="2"/>
    </font>
    <font>
      <sz val="12"/>
      <color indexed="8"/>
      <name val="Times New Roman"/>
      <family val="1"/>
    </font>
    <font>
      <sz val="10"/>
      <color rgb="FF00000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4" fontId="7" fillId="0" borderId="0" applyFont="0" applyFill="0" applyBorder="0" applyAlignment="0" applyProtection="0"/>
    <xf numFmtId="0" fontId="19" fillId="0" borderId="0"/>
  </cellStyleXfs>
  <cellXfs count="118">
    <xf numFmtId="0" fontId="0" fillId="0" borderId="0" xfId="0"/>
    <xf numFmtId="0" fontId="1" fillId="0" borderId="0" xfId="0" applyFont="1"/>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xf numFmtId="0" fontId="1" fillId="0" borderId="1" xfId="0" applyFont="1" applyBorder="1" applyAlignment="1">
      <alignment vertical="center" wrapText="1"/>
    </xf>
    <xf numFmtId="0" fontId="2" fillId="0" borderId="1" xfId="0" applyFont="1" applyBorder="1" applyAlignment="1">
      <alignment vertical="center"/>
    </xf>
    <xf numFmtId="0" fontId="6" fillId="0" borderId="0" xfId="0" applyFont="1"/>
    <xf numFmtId="0" fontId="5" fillId="0" borderId="0" xfId="0" applyFont="1" applyAlignment="1">
      <alignment vertical="center"/>
    </xf>
    <xf numFmtId="0" fontId="0" fillId="0" borderId="0" xfId="0" applyBorder="1"/>
    <xf numFmtId="0" fontId="6"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xf numFmtId="165" fontId="2" fillId="0" borderId="0" xfId="1" applyNumberFormat="1" applyFont="1" applyBorder="1" applyAlignment="1">
      <alignment vertical="center" wrapText="1"/>
    </xf>
    <xf numFmtId="0" fontId="8" fillId="0" borderId="0" xfId="0" applyFont="1"/>
    <xf numFmtId="0" fontId="9" fillId="0" borderId="0" xfId="0" applyFont="1"/>
    <xf numFmtId="0" fontId="2" fillId="2" borderId="0" xfId="0" applyFont="1" applyFill="1"/>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8" fillId="2" borderId="0" xfId="0" applyFont="1" applyFill="1"/>
    <xf numFmtId="0" fontId="9" fillId="2" borderId="0" xfId="0" applyFont="1" applyFill="1"/>
    <xf numFmtId="0" fontId="0" fillId="2" borderId="0" xfId="0" applyFill="1"/>
    <xf numFmtId="0" fontId="1" fillId="2" borderId="0" xfId="0" applyFont="1" applyFill="1"/>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65" fontId="2" fillId="0" borderId="1" xfId="1" applyNumberFormat="1" applyFont="1" applyFill="1" applyBorder="1" applyAlignment="1">
      <alignment vertical="center" wrapText="1"/>
    </xf>
    <xf numFmtId="0" fontId="11" fillId="0" borderId="1" xfId="0" applyFont="1" applyFill="1" applyBorder="1" applyAlignment="1">
      <alignment vertical="center" wrapText="1"/>
    </xf>
    <xf numFmtId="0" fontId="2" fillId="0" borderId="0" xfId="0" applyFont="1" applyFill="1"/>
    <xf numFmtId="0" fontId="1"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5" fontId="11" fillId="0" borderId="1" xfId="0" applyNumberFormat="1" applyFont="1" applyFill="1" applyBorder="1" applyAlignment="1">
      <alignment vertical="center" wrapText="1"/>
    </xf>
    <xf numFmtId="0" fontId="0" fillId="0" borderId="0" xfId="0" applyFill="1"/>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65" fontId="13" fillId="0" borderId="1" xfId="0" applyNumberFormat="1" applyFont="1" applyFill="1" applyBorder="1" applyAlignment="1">
      <alignment vertical="center" wrapText="1"/>
    </xf>
    <xf numFmtId="0" fontId="15" fillId="0" borderId="0" xfId="0" applyFont="1" applyFill="1"/>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xf numFmtId="165" fontId="2"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2" fillId="0" borderId="1" xfId="0" quotePrefix="1" applyFont="1" applyFill="1" applyBorder="1" applyAlignment="1">
      <alignmen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vertical="center" wrapText="1"/>
    </xf>
    <xf numFmtId="0" fontId="2" fillId="0" borderId="4" xfId="0" applyFont="1" applyFill="1" applyBorder="1" applyAlignment="1">
      <alignment vertical="center" wrapText="1"/>
    </xf>
    <xf numFmtId="165" fontId="2" fillId="0" borderId="4" xfId="1" applyNumberFormat="1" applyFont="1" applyFill="1" applyBorder="1" applyAlignment="1">
      <alignment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0" fillId="0" borderId="1" xfId="0" applyFont="1" applyFill="1" applyBorder="1" applyAlignment="1">
      <alignment vertical="center" wrapText="1"/>
    </xf>
    <xf numFmtId="165" fontId="2" fillId="0" borderId="1" xfId="1" applyNumberFormat="1" applyFont="1" applyFill="1" applyBorder="1" applyAlignment="1">
      <alignment horizontal="center" vertical="center" wrapText="1"/>
    </xf>
    <xf numFmtId="165" fontId="2" fillId="0" borderId="1" xfId="1" applyNumberFormat="1" applyFont="1" applyFill="1" applyBorder="1" applyAlignment="1">
      <alignment horizontal="right" vertical="center" wrapText="1"/>
    </xf>
    <xf numFmtId="165" fontId="2" fillId="0" borderId="4"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5" xfId="1"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3" fontId="10" fillId="2" borderId="1" xfId="1" applyNumberFormat="1" applyFont="1" applyFill="1" applyBorder="1" applyAlignment="1">
      <alignment vertical="center" wrapText="1"/>
    </xf>
    <xf numFmtId="3" fontId="11" fillId="0" borderId="1" xfId="0" applyNumberFormat="1" applyFont="1" applyFill="1" applyBorder="1" applyAlignment="1">
      <alignment vertical="center" wrapText="1"/>
    </xf>
    <xf numFmtId="3" fontId="11" fillId="0" borderId="1" xfId="1" applyNumberFormat="1" applyFont="1" applyFill="1" applyBorder="1" applyAlignment="1">
      <alignment vertical="center" wrapText="1"/>
    </xf>
    <xf numFmtId="3" fontId="10" fillId="0" borderId="1" xfId="1" applyNumberFormat="1" applyFont="1" applyFill="1" applyBorder="1" applyAlignment="1">
      <alignment vertical="center" wrapText="1"/>
    </xf>
    <xf numFmtId="3" fontId="13" fillId="0" borderId="1" xfId="1" applyNumberFormat="1" applyFont="1" applyFill="1" applyBorder="1" applyAlignment="1">
      <alignment horizontal="right" vertical="center"/>
    </xf>
    <xf numFmtId="3" fontId="13" fillId="0" borderId="1" xfId="0" applyNumberFormat="1" applyFont="1" applyFill="1" applyBorder="1" applyAlignment="1">
      <alignment horizontal="right" vertical="center"/>
    </xf>
    <xf numFmtId="3" fontId="13" fillId="0" borderId="1" xfId="1" applyNumberFormat="1" applyFont="1" applyFill="1" applyBorder="1" applyAlignment="1">
      <alignment vertical="center" wrapText="1"/>
    </xf>
    <xf numFmtId="3" fontId="13" fillId="0" borderId="1" xfId="0" applyNumberFormat="1" applyFont="1" applyFill="1" applyBorder="1" applyAlignment="1">
      <alignment vertical="center" wrapText="1"/>
    </xf>
    <xf numFmtId="3" fontId="10" fillId="0" borderId="1" xfId="0" applyNumberFormat="1" applyFont="1" applyFill="1" applyBorder="1" applyAlignment="1">
      <alignment vertical="center" wrapText="1"/>
    </xf>
    <xf numFmtId="3" fontId="1" fillId="2" borderId="1" xfId="0" applyNumberFormat="1" applyFont="1" applyFill="1" applyBorder="1" applyAlignment="1">
      <alignment vertical="center" wrapText="1"/>
    </xf>
    <xf numFmtId="3" fontId="2" fillId="0" borderId="1" xfId="1" applyNumberFormat="1" applyFont="1" applyFill="1" applyBorder="1" applyAlignment="1">
      <alignment vertical="center" wrapText="1"/>
    </xf>
    <xf numFmtId="3" fontId="1" fillId="0" borderId="1" xfId="1" applyNumberFormat="1" applyFont="1" applyFill="1" applyBorder="1" applyAlignment="1">
      <alignment vertical="center" wrapText="1"/>
    </xf>
    <xf numFmtId="3" fontId="15" fillId="0" borderId="1" xfId="1" applyNumberFormat="1" applyFont="1" applyFill="1" applyBorder="1" applyAlignment="1">
      <alignment vertical="center" wrapText="1"/>
    </xf>
    <xf numFmtId="3" fontId="1" fillId="0" borderId="1" xfId="0" applyNumberFormat="1" applyFont="1" applyFill="1" applyBorder="1" applyAlignment="1">
      <alignment vertical="center" wrapText="1"/>
    </xf>
    <xf numFmtId="3" fontId="2" fillId="0" borderId="4" xfId="1" applyNumberFormat="1" applyFont="1" applyFill="1" applyBorder="1" applyAlignment="1">
      <alignment vertical="center" wrapText="1"/>
    </xf>
    <xf numFmtId="0" fontId="2" fillId="0" borderId="0" xfId="0" applyFont="1" applyFill="1" applyAlignment="1">
      <alignment wrapText="1"/>
    </xf>
    <xf numFmtId="3" fontId="2" fillId="0" borderId="1" xfId="1" applyNumberFormat="1" applyFont="1" applyFill="1" applyBorder="1" applyAlignment="1">
      <alignment horizontal="right" vertical="center" wrapText="1"/>
    </xf>
    <xf numFmtId="3" fontId="18" fillId="0" borderId="1" xfId="0" applyNumberFormat="1" applyFont="1" applyFill="1" applyBorder="1" applyAlignment="1">
      <alignment horizontal="righ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6" fillId="2" borderId="2" xfId="0" applyFont="1" applyFill="1" applyBorder="1" applyAlignment="1">
      <alignment horizontal="center" wrapText="1"/>
    </xf>
    <xf numFmtId="0" fontId="6" fillId="2" borderId="2" xfId="0" applyFont="1" applyFill="1" applyBorder="1" applyAlignment="1">
      <alignment horizont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2" borderId="0" xfId="0" applyFont="1" applyFill="1" applyBorder="1" applyAlignment="1">
      <alignment horizontal="center" vertical="center"/>
    </xf>
    <xf numFmtId="0" fontId="10"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3" xfId="1" applyNumberFormat="1" applyFont="1" applyFill="1" applyBorder="1" applyAlignment="1">
      <alignment horizontal="center" vertical="center" wrapText="1"/>
    </xf>
    <xf numFmtId="165" fontId="2" fillId="0" borderId="5" xfId="1" applyNumberFormat="1" applyFont="1" applyFill="1" applyBorder="1" applyAlignment="1">
      <alignment horizontal="center" vertical="center" wrapText="1"/>
    </xf>
    <xf numFmtId="165" fontId="2" fillId="0" borderId="4" xfId="1"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2" xfId="0" applyFont="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opLeftCell="A19" workbookViewId="0">
      <selection activeCell="A24" sqref="A24:D24"/>
    </sheetView>
  </sheetViews>
  <sheetFormatPr defaultRowHeight="15.75" x14ac:dyDescent="0.25"/>
  <sheetData>
    <row r="1" spans="1:20" ht="21" customHeight="1" x14ac:dyDescent="0.25">
      <c r="A1" s="90" t="s">
        <v>0</v>
      </c>
      <c r="B1" s="90"/>
      <c r="C1" s="90"/>
      <c r="D1" s="90"/>
      <c r="E1" s="90"/>
      <c r="P1" s="90" t="s">
        <v>5</v>
      </c>
      <c r="Q1" s="90"/>
      <c r="R1" s="90"/>
    </row>
    <row r="2" spans="1:20" ht="24.75" customHeight="1" x14ac:dyDescent="0.25">
      <c r="A2" s="90" t="s">
        <v>1</v>
      </c>
      <c r="B2" s="90"/>
      <c r="C2" s="90"/>
      <c r="D2" s="90"/>
      <c r="E2" s="90"/>
    </row>
    <row r="3" spans="1:20" ht="24.75" customHeight="1" x14ac:dyDescent="0.25">
      <c r="A3" s="90" t="s">
        <v>2</v>
      </c>
      <c r="B3" s="90"/>
      <c r="C3" s="90"/>
      <c r="D3" s="90"/>
      <c r="E3" s="90"/>
    </row>
    <row r="4" spans="1:20" ht="29.25" customHeight="1" x14ac:dyDescent="0.25">
      <c r="A4" s="90" t="s">
        <v>3</v>
      </c>
      <c r="B4" s="90"/>
      <c r="C4" s="90"/>
      <c r="D4" s="90"/>
      <c r="E4" s="90"/>
    </row>
    <row r="5" spans="1:20" ht="27.75" customHeight="1" x14ac:dyDescent="0.25">
      <c r="A5" s="90" t="s">
        <v>4</v>
      </c>
      <c r="B5" s="90"/>
      <c r="C5" s="90"/>
      <c r="D5" s="90"/>
      <c r="E5" s="90"/>
    </row>
    <row r="6" spans="1:20" x14ac:dyDescent="0.25">
      <c r="A6" s="2"/>
    </row>
    <row r="7" spans="1:20" ht="18.75" x14ac:dyDescent="0.25">
      <c r="A7" s="94" t="s">
        <v>6</v>
      </c>
      <c r="B7" s="94"/>
      <c r="C7" s="94"/>
      <c r="D7" s="94"/>
      <c r="E7" s="94"/>
      <c r="F7" s="94"/>
      <c r="G7" s="94"/>
      <c r="H7" s="94"/>
      <c r="I7" s="94"/>
      <c r="J7" s="94"/>
      <c r="K7" s="94"/>
      <c r="L7" s="94"/>
      <c r="M7" s="94"/>
      <c r="N7" s="94"/>
      <c r="O7" s="94"/>
      <c r="P7" s="94"/>
      <c r="Q7" s="94"/>
      <c r="R7" s="94"/>
    </row>
    <row r="8" spans="1:20" x14ac:dyDescent="0.25">
      <c r="A8" s="3" t="s">
        <v>7</v>
      </c>
    </row>
    <row r="9" spans="1:20" x14ac:dyDescent="0.25">
      <c r="A9" s="3" t="s">
        <v>8</v>
      </c>
    </row>
    <row r="10" spans="1:20" ht="18.75" x14ac:dyDescent="0.25">
      <c r="A10" s="2" t="s">
        <v>9</v>
      </c>
    </row>
    <row r="11" spans="1:20" ht="18.75" x14ac:dyDescent="0.25">
      <c r="A11" s="2" t="s">
        <v>10</v>
      </c>
    </row>
    <row r="12" spans="1:20" x14ac:dyDescent="0.25">
      <c r="A12" s="2" t="s">
        <v>11</v>
      </c>
    </row>
    <row r="13" spans="1:20" x14ac:dyDescent="0.25">
      <c r="A13" s="3" t="s">
        <v>12</v>
      </c>
    </row>
    <row r="14" spans="1:20" ht="49.5" customHeight="1" x14ac:dyDescent="0.25">
      <c r="A14" s="91" t="s">
        <v>13</v>
      </c>
      <c r="B14" s="91" t="s">
        <v>14</v>
      </c>
      <c r="C14" s="91" t="s">
        <v>15</v>
      </c>
      <c r="D14" s="91" t="s">
        <v>16</v>
      </c>
      <c r="E14" s="91" t="s">
        <v>17</v>
      </c>
      <c r="F14" s="91"/>
      <c r="G14" s="91"/>
      <c r="H14" s="91"/>
      <c r="I14" s="6" t="s">
        <v>18</v>
      </c>
      <c r="J14" s="91" t="s">
        <v>19</v>
      </c>
      <c r="K14" s="91" t="s">
        <v>20</v>
      </c>
      <c r="L14" s="91" t="s">
        <v>21</v>
      </c>
      <c r="M14" s="91"/>
      <c r="N14" s="91"/>
      <c r="O14" s="91"/>
      <c r="P14" s="91"/>
      <c r="Q14" s="91"/>
      <c r="R14" s="91"/>
      <c r="S14" s="4"/>
      <c r="T14" s="4"/>
    </row>
    <row r="15" spans="1:20" ht="47.25" x14ac:dyDescent="0.25">
      <c r="A15" s="91"/>
      <c r="B15" s="91"/>
      <c r="C15" s="91"/>
      <c r="D15" s="91"/>
      <c r="E15" s="91" t="s">
        <v>22</v>
      </c>
      <c r="F15" s="91"/>
      <c r="G15" s="91"/>
      <c r="H15" s="6" t="s">
        <v>23</v>
      </c>
      <c r="I15" s="7"/>
      <c r="J15" s="91"/>
      <c r="K15" s="91"/>
      <c r="L15" s="6" t="s">
        <v>24</v>
      </c>
      <c r="M15" s="6" t="s">
        <v>25</v>
      </c>
      <c r="N15" s="6" t="s">
        <v>26</v>
      </c>
      <c r="O15" s="6" t="s">
        <v>27</v>
      </c>
      <c r="P15" s="6" t="s">
        <v>28</v>
      </c>
      <c r="Q15" s="6" t="s">
        <v>29</v>
      </c>
      <c r="R15" s="6" t="s">
        <v>30</v>
      </c>
      <c r="S15" s="4"/>
      <c r="T15" s="4"/>
    </row>
    <row r="16" spans="1:20" x14ac:dyDescent="0.25">
      <c r="A16" s="91"/>
      <c r="B16" s="91"/>
      <c r="C16" s="91"/>
      <c r="D16" s="91"/>
      <c r="E16" s="91" t="s">
        <v>31</v>
      </c>
      <c r="F16" s="91" t="s">
        <v>32</v>
      </c>
      <c r="G16" s="91"/>
      <c r="H16" s="92"/>
      <c r="I16" s="92"/>
      <c r="J16" s="92"/>
      <c r="K16" s="92"/>
      <c r="L16" s="92"/>
      <c r="M16" s="92"/>
      <c r="N16" s="92"/>
      <c r="O16" s="92"/>
      <c r="P16" s="92"/>
      <c r="Q16" s="92"/>
      <c r="R16" s="92"/>
      <c r="S16" s="4"/>
      <c r="T16" s="4"/>
    </row>
    <row r="17" spans="1:20" ht="31.5" x14ac:dyDescent="0.25">
      <c r="A17" s="91"/>
      <c r="B17" s="91"/>
      <c r="C17" s="91"/>
      <c r="D17" s="91"/>
      <c r="E17" s="91"/>
      <c r="F17" s="6" t="s">
        <v>33</v>
      </c>
      <c r="G17" s="6" t="s">
        <v>34</v>
      </c>
      <c r="H17" s="92"/>
      <c r="I17" s="92"/>
      <c r="J17" s="92"/>
      <c r="K17" s="92"/>
      <c r="L17" s="92"/>
      <c r="M17" s="92"/>
      <c r="N17" s="92"/>
      <c r="O17" s="92"/>
      <c r="P17" s="92"/>
      <c r="Q17" s="92"/>
      <c r="R17" s="92"/>
      <c r="S17" s="4"/>
      <c r="T17" s="4"/>
    </row>
    <row r="18" spans="1:20" x14ac:dyDescent="0.25">
      <c r="A18" s="8">
        <v>1</v>
      </c>
      <c r="B18" s="8">
        <v>2</v>
      </c>
      <c r="C18" s="8">
        <v>3</v>
      </c>
      <c r="D18" s="8">
        <v>4</v>
      </c>
      <c r="E18" s="8">
        <v>5</v>
      </c>
      <c r="F18" s="8">
        <v>6</v>
      </c>
      <c r="G18" s="8">
        <v>7</v>
      </c>
      <c r="H18" s="8">
        <v>8</v>
      </c>
      <c r="I18" s="8">
        <v>9</v>
      </c>
      <c r="J18" s="8">
        <v>10</v>
      </c>
      <c r="K18" s="8">
        <v>11</v>
      </c>
      <c r="L18" s="8">
        <v>12</v>
      </c>
      <c r="M18" s="8">
        <v>13</v>
      </c>
      <c r="N18" s="8">
        <v>14</v>
      </c>
      <c r="O18" s="8">
        <v>15</v>
      </c>
      <c r="P18" s="8">
        <v>16</v>
      </c>
      <c r="Q18" s="8">
        <v>17</v>
      </c>
      <c r="R18" s="8">
        <v>18</v>
      </c>
      <c r="S18" s="4"/>
      <c r="T18" s="4"/>
    </row>
    <row r="19" spans="1:20" x14ac:dyDescent="0.25">
      <c r="A19" s="9" t="s">
        <v>35</v>
      </c>
      <c r="B19" s="9"/>
      <c r="C19" s="9"/>
      <c r="D19" s="9"/>
      <c r="E19" s="9"/>
      <c r="F19" s="9"/>
      <c r="G19" s="9"/>
      <c r="H19" s="9"/>
      <c r="I19" s="9"/>
      <c r="J19" s="9"/>
      <c r="K19" s="9"/>
      <c r="L19" s="9"/>
      <c r="M19" s="9"/>
      <c r="N19" s="9"/>
      <c r="O19" s="9"/>
      <c r="P19" s="9"/>
      <c r="Q19" s="9"/>
      <c r="R19" s="9"/>
      <c r="S19" s="5"/>
      <c r="T19" s="5"/>
    </row>
    <row r="20" spans="1:20" x14ac:dyDescent="0.25">
      <c r="A20" s="9" t="s">
        <v>36</v>
      </c>
      <c r="B20" s="9"/>
      <c r="C20" s="9"/>
      <c r="D20" s="9"/>
      <c r="E20" s="9"/>
      <c r="F20" s="9"/>
      <c r="G20" s="9"/>
      <c r="H20" s="9"/>
      <c r="I20" s="9"/>
      <c r="J20" s="9"/>
      <c r="K20" s="9"/>
      <c r="L20" s="9"/>
      <c r="M20" s="9"/>
      <c r="N20" s="9"/>
      <c r="O20" s="9"/>
      <c r="P20" s="9"/>
      <c r="Q20" s="9"/>
      <c r="R20" s="9"/>
      <c r="S20" s="5"/>
      <c r="T20" s="5"/>
    </row>
    <row r="21" spans="1:20" ht="31.5" x14ac:dyDescent="0.25">
      <c r="A21" s="6" t="s">
        <v>37</v>
      </c>
      <c r="B21" s="9"/>
      <c r="C21" s="9"/>
      <c r="D21" s="9"/>
      <c r="E21" s="9"/>
      <c r="F21" s="9"/>
      <c r="G21" s="9"/>
      <c r="H21" s="9"/>
      <c r="I21" s="9"/>
      <c r="J21" s="9"/>
      <c r="K21" s="9"/>
      <c r="L21" s="9"/>
      <c r="M21" s="9"/>
      <c r="N21" s="9"/>
      <c r="O21" s="9"/>
      <c r="P21" s="9"/>
      <c r="Q21" s="9"/>
      <c r="R21" s="9"/>
      <c r="S21" s="5"/>
      <c r="T21" s="5"/>
    </row>
    <row r="22" spans="1:20" x14ac:dyDescent="0.25">
      <c r="A22" s="3" t="s">
        <v>38</v>
      </c>
    </row>
    <row r="23" spans="1:20" x14ac:dyDescent="0.25">
      <c r="A23" s="2"/>
    </row>
    <row r="24" spans="1:20" x14ac:dyDescent="0.25">
      <c r="A24" s="90" t="s">
        <v>214</v>
      </c>
      <c r="B24" s="90"/>
      <c r="C24" s="90"/>
      <c r="D24" s="90"/>
      <c r="N24" s="93" t="s">
        <v>39</v>
      </c>
      <c r="O24" s="93"/>
      <c r="P24" s="93"/>
      <c r="Q24" s="93"/>
      <c r="R24" s="93"/>
    </row>
    <row r="25" spans="1:20" x14ac:dyDescent="0.25">
      <c r="A25" s="90"/>
      <c r="B25" s="90"/>
      <c r="C25" s="90"/>
      <c r="D25" s="90"/>
      <c r="N25" s="90" t="s">
        <v>42</v>
      </c>
      <c r="O25" s="90"/>
      <c r="P25" s="90"/>
      <c r="Q25" s="90"/>
      <c r="R25" s="90"/>
    </row>
    <row r="26" spans="1:20" x14ac:dyDescent="0.25">
      <c r="A26" s="93"/>
      <c r="B26" s="93"/>
      <c r="C26" s="93"/>
      <c r="D26" s="93"/>
      <c r="N26" s="93" t="s">
        <v>41</v>
      </c>
      <c r="O26" s="93"/>
      <c r="P26" s="93"/>
      <c r="Q26" s="93"/>
      <c r="R26" s="93"/>
    </row>
    <row r="27" spans="1:20" x14ac:dyDescent="0.25">
      <c r="A27" s="2" t="s">
        <v>43</v>
      </c>
    </row>
    <row r="28" spans="1:20" x14ac:dyDescent="0.25">
      <c r="A28" s="2" t="s">
        <v>44</v>
      </c>
    </row>
    <row r="29" spans="1:20" x14ac:dyDescent="0.25">
      <c r="A29" s="2" t="s">
        <v>45</v>
      </c>
    </row>
    <row r="30" spans="1:20" x14ac:dyDescent="0.25">
      <c r="A30" s="2" t="s">
        <v>46</v>
      </c>
    </row>
    <row r="31" spans="1:20" x14ac:dyDescent="0.25">
      <c r="A31" s="2" t="s">
        <v>47</v>
      </c>
    </row>
    <row r="32" spans="1:20" x14ac:dyDescent="0.25">
      <c r="A32" s="2" t="s">
        <v>48</v>
      </c>
    </row>
    <row r="33" spans="1:1" x14ac:dyDescent="0.25">
      <c r="A33" s="2" t="s">
        <v>49</v>
      </c>
    </row>
    <row r="34" spans="1:1" x14ac:dyDescent="0.25">
      <c r="A34" s="2" t="s">
        <v>50</v>
      </c>
    </row>
  </sheetData>
  <mergeCells count="35">
    <mergeCell ref="P1:R1"/>
    <mergeCell ref="A24:D24"/>
    <mergeCell ref="A25:D25"/>
    <mergeCell ref="A26:D26"/>
    <mergeCell ref="N24:R24"/>
    <mergeCell ref="N25:R25"/>
    <mergeCell ref="N26:R26"/>
    <mergeCell ref="R16:R17"/>
    <mergeCell ref="A7:R7"/>
    <mergeCell ref="A5:E5"/>
    <mergeCell ref="A4:E4"/>
    <mergeCell ref="A3:E3"/>
    <mergeCell ref="A2:E2"/>
    <mergeCell ref="L16:L17"/>
    <mergeCell ref="M16:M17"/>
    <mergeCell ref="N16:N17"/>
    <mergeCell ref="I16:I17"/>
    <mergeCell ref="O16:O17"/>
    <mergeCell ref="P16:P17"/>
    <mergeCell ref="Q16:Q17"/>
    <mergeCell ref="J14:J15"/>
    <mergeCell ref="K14:K15"/>
    <mergeCell ref="L14:R14"/>
    <mergeCell ref="J16:J17"/>
    <mergeCell ref="K16:K17"/>
    <mergeCell ref="A1:E1"/>
    <mergeCell ref="A14:A17"/>
    <mergeCell ref="B14:B17"/>
    <mergeCell ref="C14:C17"/>
    <mergeCell ref="D14:D17"/>
    <mergeCell ref="E14:H14"/>
    <mergeCell ref="E15:G15"/>
    <mergeCell ref="E16:E17"/>
    <mergeCell ref="F16:G16"/>
    <mergeCell ref="H16:H1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abSelected="1" zoomScale="70" zoomScaleNormal="70" workbookViewId="0">
      <selection activeCell="A6" sqref="A6:A8"/>
    </sheetView>
  </sheetViews>
  <sheetFormatPr defaultRowHeight="15.75" x14ac:dyDescent="0.25"/>
  <cols>
    <col min="1" max="1" width="3.375" customWidth="1"/>
    <col min="2" max="2" width="31.375" customWidth="1"/>
    <col min="3" max="3" width="11.375" customWidth="1"/>
    <col min="4" max="5" width="10" customWidth="1"/>
    <col min="6" max="6" width="8.375" customWidth="1"/>
    <col min="7" max="7" width="7.875" customWidth="1"/>
    <col min="8" max="8" width="7.5" customWidth="1"/>
    <col min="9" max="9" width="7.625" customWidth="1"/>
    <col min="10" max="10" width="10.75" customWidth="1"/>
    <col min="11" max="11" width="5.75" customWidth="1"/>
    <col min="13" max="13" width="9.875" bestFit="1" customWidth="1"/>
    <col min="14" max="14" width="10.875" bestFit="1" customWidth="1"/>
    <col min="15" max="15" width="8.5" customWidth="1"/>
    <col min="16" max="16" width="10.5" customWidth="1"/>
    <col min="17" max="17" width="6.25" customWidth="1"/>
  </cols>
  <sheetData>
    <row r="1" spans="1:17" x14ac:dyDescent="0.25">
      <c r="A1" s="1"/>
      <c r="O1" s="1" t="s">
        <v>213</v>
      </c>
    </row>
    <row r="2" spans="1:17" x14ac:dyDescent="0.25">
      <c r="A2" s="95" t="s">
        <v>196</v>
      </c>
      <c r="B2" s="95"/>
      <c r="C2" s="95"/>
      <c r="D2" s="95"/>
      <c r="E2" s="95"/>
      <c r="F2" s="95"/>
      <c r="G2" s="95"/>
      <c r="H2" s="95"/>
      <c r="I2" s="95"/>
      <c r="J2" s="95"/>
      <c r="K2" s="95"/>
      <c r="L2" s="95"/>
      <c r="M2" s="95"/>
      <c r="N2" s="95"/>
      <c r="O2" s="95"/>
      <c r="P2" s="95"/>
      <c r="Q2" s="95"/>
    </row>
    <row r="3" spans="1:17" ht="9.75" customHeight="1" x14ac:dyDescent="0.25">
      <c r="A3" s="95"/>
      <c r="B3" s="95"/>
      <c r="C3" s="95"/>
      <c r="D3" s="95"/>
      <c r="E3" s="95"/>
      <c r="F3" s="95"/>
      <c r="G3" s="95"/>
      <c r="H3" s="95"/>
      <c r="I3" s="95"/>
      <c r="J3" s="95"/>
      <c r="K3" s="95"/>
      <c r="L3" s="95"/>
      <c r="M3" s="95"/>
      <c r="N3" s="95"/>
      <c r="O3" s="95"/>
      <c r="P3" s="95"/>
      <c r="Q3" s="95"/>
    </row>
    <row r="4" spans="1:17" x14ac:dyDescent="0.25">
      <c r="A4" s="95" t="s">
        <v>428</v>
      </c>
      <c r="B4" s="95"/>
      <c r="C4" s="95"/>
      <c r="D4" s="95"/>
      <c r="E4" s="95"/>
      <c r="F4" s="95"/>
      <c r="G4" s="95"/>
      <c r="H4" s="95"/>
      <c r="I4" s="95"/>
      <c r="J4" s="95"/>
      <c r="K4" s="95"/>
      <c r="L4" s="95"/>
      <c r="M4" s="95"/>
      <c r="N4" s="95"/>
      <c r="O4" s="95"/>
      <c r="P4" s="95"/>
      <c r="Q4" s="95"/>
    </row>
    <row r="5" spans="1:17" x14ac:dyDescent="0.25">
      <c r="A5" s="117" t="s">
        <v>466</v>
      </c>
      <c r="B5" s="117"/>
      <c r="C5" s="117"/>
      <c r="D5" s="117"/>
      <c r="E5" s="117"/>
      <c r="F5" s="117"/>
      <c r="G5" s="117"/>
      <c r="H5" s="117"/>
      <c r="I5" s="117"/>
      <c r="J5" s="117"/>
      <c r="K5" s="117"/>
      <c r="L5" s="117"/>
      <c r="M5" s="117"/>
      <c r="N5" s="117"/>
      <c r="O5" s="117"/>
      <c r="P5" s="117"/>
      <c r="Q5" s="117"/>
    </row>
    <row r="6" spans="1:17" ht="42.6" customHeight="1" x14ac:dyDescent="0.25">
      <c r="A6" s="91" t="s">
        <v>465</v>
      </c>
      <c r="B6" s="91" t="s">
        <v>197</v>
      </c>
      <c r="C6" s="91" t="s">
        <v>464</v>
      </c>
      <c r="D6" s="91"/>
      <c r="E6" s="91"/>
      <c r="F6" s="91" t="s">
        <v>198</v>
      </c>
      <c r="G6" s="91"/>
      <c r="H6" s="91"/>
      <c r="I6" s="91"/>
      <c r="J6" s="91"/>
      <c r="K6" s="91"/>
      <c r="L6" s="111" t="s">
        <v>199</v>
      </c>
      <c r="M6" s="91" t="s">
        <v>200</v>
      </c>
      <c r="N6" s="91"/>
      <c r="O6" s="91"/>
      <c r="P6" s="111" t="s">
        <v>201</v>
      </c>
      <c r="Q6" s="111" t="s">
        <v>169</v>
      </c>
    </row>
    <row r="7" spans="1:17" ht="25.9" customHeight="1" x14ac:dyDescent="0.25">
      <c r="A7" s="91"/>
      <c r="B7" s="91"/>
      <c r="C7" s="91" t="s">
        <v>22</v>
      </c>
      <c r="D7" s="91"/>
      <c r="E7" s="111" t="s">
        <v>23</v>
      </c>
      <c r="F7" s="91" t="s">
        <v>202</v>
      </c>
      <c r="G7" s="111" t="s">
        <v>203</v>
      </c>
      <c r="H7" s="111" t="s">
        <v>204</v>
      </c>
      <c r="I7" s="91" t="s">
        <v>205</v>
      </c>
      <c r="J7" s="91" t="s">
        <v>206</v>
      </c>
      <c r="K7" s="111" t="s">
        <v>207</v>
      </c>
      <c r="L7" s="113"/>
      <c r="M7" s="111" t="s">
        <v>31</v>
      </c>
      <c r="N7" s="111" t="s">
        <v>208</v>
      </c>
      <c r="O7" s="111" t="s">
        <v>209</v>
      </c>
      <c r="P7" s="113"/>
      <c r="Q7" s="113"/>
    </row>
    <row r="8" spans="1:17" ht="45" customHeight="1" x14ac:dyDescent="0.25">
      <c r="A8" s="91"/>
      <c r="B8" s="91"/>
      <c r="C8" s="6" t="s">
        <v>195</v>
      </c>
      <c r="D8" s="6" t="s">
        <v>34</v>
      </c>
      <c r="E8" s="112"/>
      <c r="F8" s="91"/>
      <c r="G8" s="112"/>
      <c r="H8" s="112"/>
      <c r="I8" s="91"/>
      <c r="J8" s="91"/>
      <c r="K8" s="112"/>
      <c r="L8" s="112"/>
      <c r="M8" s="112"/>
      <c r="N8" s="112"/>
      <c r="O8" s="112"/>
      <c r="P8" s="112"/>
      <c r="Q8" s="112"/>
    </row>
    <row r="9" spans="1:17" x14ac:dyDescent="0.25">
      <c r="A9" s="16">
        <v>1</v>
      </c>
      <c r="B9" s="16">
        <v>2</v>
      </c>
      <c r="C9" s="16">
        <v>3</v>
      </c>
      <c r="D9" s="16">
        <v>4</v>
      </c>
      <c r="E9" s="16">
        <v>5</v>
      </c>
      <c r="F9" s="16">
        <v>6</v>
      </c>
      <c r="G9" s="16">
        <v>7</v>
      </c>
      <c r="H9" s="16">
        <v>8</v>
      </c>
      <c r="I9" s="16">
        <v>9</v>
      </c>
      <c r="J9" s="16">
        <v>10</v>
      </c>
      <c r="K9" s="16">
        <v>11</v>
      </c>
      <c r="L9" s="16">
        <v>12</v>
      </c>
      <c r="M9" s="16">
        <v>13</v>
      </c>
      <c r="N9" s="16">
        <v>14</v>
      </c>
      <c r="O9" s="16">
        <v>15</v>
      </c>
      <c r="P9" s="16">
        <v>16</v>
      </c>
      <c r="Q9" s="16">
        <v>17</v>
      </c>
    </row>
    <row r="10" spans="1:17" x14ac:dyDescent="0.25">
      <c r="A10" s="42" t="s">
        <v>172</v>
      </c>
      <c r="B10" s="11" t="s">
        <v>210</v>
      </c>
      <c r="C10" s="9"/>
      <c r="D10" s="9"/>
      <c r="E10" s="9"/>
      <c r="F10" s="9"/>
      <c r="G10" s="9"/>
      <c r="H10" s="9"/>
      <c r="I10" s="9"/>
      <c r="J10" s="9"/>
      <c r="K10" s="9"/>
      <c r="L10" s="9"/>
      <c r="M10" s="9"/>
      <c r="N10" s="9"/>
      <c r="O10" s="9"/>
      <c r="P10" s="9"/>
      <c r="Q10" s="9"/>
    </row>
    <row r="11" spans="1:17" x14ac:dyDescent="0.25">
      <c r="A11" s="42" t="s">
        <v>177</v>
      </c>
      <c r="B11" s="11" t="s">
        <v>211</v>
      </c>
      <c r="C11" s="9"/>
      <c r="D11" s="9"/>
      <c r="E11" s="9"/>
      <c r="F11" s="9"/>
      <c r="G11" s="9"/>
      <c r="H11" s="9"/>
      <c r="I11" s="9"/>
      <c r="J11" s="9"/>
      <c r="K11" s="9"/>
      <c r="L11" s="9"/>
      <c r="M11" s="9"/>
      <c r="N11" s="9"/>
      <c r="O11" s="9"/>
      <c r="P11" s="9"/>
      <c r="Q11" s="9"/>
    </row>
    <row r="12" spans="1:17" s="46" customFormat="1" x14ac:dyDescent="0.25">
      <c r="A12" s="37">
        <v>1</v>
      </c>
      <c r="B12" s="38" t="s">
        <v>253</v>
      </c>
      <c r="C12" s="38"/>
      <c r="D12" s="38"/>
      <c r="E12" s="38"/>
      <c r="F12" s="38"/>
      <c r="G12" s="38"/>
      <c r="H12" s="38"/>
      <c r="I12" s="38"/>
      <c r="J12" s="38"/>
      <c r="K12" s="38"/>
      <c r="L12" s="38"/>
      <c r="M12" s="38"/>
      <c r="N12" s="38"/>
      <c r="O12" s="38"/>
      <c r="P12" s="38"/>
      <c r="Q12" s="38"/>
    </row>
    <row r="13" spans="1:17" s="46" customFormat="1" ht="28.9" customHeight="1" x14ac:dyDescent="0.25">
      <c r="A13" s="37"/>
      <c r="B13" s="38" t="s">
        <v>379</v>
      </c>
      <c r="C13" s="66">
        <v>106954</v>
      </c>
      <c r="D13" s="66"/>
      <c r="E13" s="66">
        <v>0</v>
      </c>
      <c r="F13" s="66"/>
      <c r="G13" s="66"/>
      <c r="H13" s="66" t="s">
        <v>217</v>
      </c>
      <c r="I13" s="66"/>
      <c r="J13" s="66"/>
      <c r="K13" s="66"/>
      <c r="L13" s="66" t="s">
        <v>369</v>
      </c>
      <c r="M13" s="66">
        <f>N13+O13</f>
        <v>720</v>
      </c>
      <c r="N13" s="66">
        <v>720</v>
      </c>
      <c r="O13" s="66"/>
      <c r="P13" s="66">
        <v>1000</v>
      </c>
      <c r="Q13" s="38"/>
    </row>
    <row r="14" spans="1:17" s="46" customFormat="1" x14ac:dyDescent="0.25">
      <c r="A14" s="37">
        <v>2</v>
      </c>
      <c r="B14" s="38" t="s">
        <v>382</v>
      </c>
      <c r="C14" s="38"/>
      <c r="D14" s="38"/>
      <c r="E14" s="38"/>
      <c r="F14" s="38"/>
      <c r="G14" s="38"/>
      <c r="H14" s="38"/>
      <c r="I14" s="38"/>
      <c r="J14" s="38"/>
      <c r="K14" s="38"/>
      <c r="L14" s="38"/>
      <c r="M14" s="38"/>
      <c r="N14" s="38"/>
      <c r="O14" s="38"/>
      <c r="P14" s="38"/>
      <c r="Q14" s="38"/>
    </row>
    <row r="15" spans="1:17" s="46" customFormat="1" ht="33" customHeight="1" x14ac:dyDescent="0.25">
      <c r="A15" s="37"/>
      <c r="B15" s="38" t="s">
        <v>383</v>
      </c>
      <c r="C15" s="66"/>
      <c r="D15" s="66">
        <v>245000</v>
      </c>
      <c r="E15" s="66">
        <v>0</v>
      </c>
      <c r="F15" s="66"/>
      <c r="G15" s="66"/>
      <c r="H15" s="66" t="s">
        <v>217</v>
      </c>
      <c r="I15" s="66"/>
      <c r="J15" s="66"/>
      <c r="K15" s="66"/>
      <c r="L15" s="66" t="s">
        <v>369</v>
      </c>
      <c r="M15" s="66">
        <f>N15+O15</f>
        <v>3870</v>
      </c>
      <c r="N15" s="66">
        <v>3870</v>
      </c>
      <c r="O15" s="66"/>
      <c r="P15" s="66"/>
      <c r="Q15" s="38"/>
    </row>
    <row r="16" spans="1:17" s="46" customFormat="1" x14ac:dyDescent="0.25">
      <c r="A16" s="37">
        <v>3</v>
      </c>
      <c r="B16" s="38" t="s">
        <v>263</v>
      </c>
      <c r="C16" s="66"/>
      <c r="D16" s="66"/>
      <c r="E16" s="66"/>
      <c r="F16" s="66"/>
      <c r="G16" s="66"/>
      <c r="H16" s="66"/>
      <c r="I16" s="66"/>
      <c r="J16" s="66"/>
      <c r="K16" s="66"/>
      <c r="L16" s="66"/>
      <c r="M16" s="66"/>
      <c r="N16" s="66"/>
      <c r="O16" s="66"/>
      <c r="P16" s="66"/>
      <c r="Q16" s="38"/>
    </row>
    <row r="17" spans="1:17" s="46" customFormat="1" ht="34.5" customHeight="1" x14ac:dyDescent="0.25">
      <c r="A17" s="37"/>
      <c r="B17" s="38" t="s">
        <v>384</v>
      </c>
      <c r="C17" s="66">
        <v>117115</v>
      </c>
      <c r="D17" s="66"/>
      <c r="E17" s="66">
        <v>58558</v>
      </c>
      <c r="F17" s="66"/>
      <c r="G17" s="66"/>
      <c r="H17" s="66" t="s">
        <v>378</v>
      </c>
      <c r="I17" s="66"/>
      <c r="J17" s="66"/>
      <c r="K17" s="66"/>
      <c r="L17" s="66" t="s">
        <v>369</v>
      </c>
      <c r="M17" s="66"/>
      <c r="N17" s="66"/>
      <c r="O17" s="66"/>
      <c r="P17" s="66">
        <v>1543</v>
      </c>
      <c r="Q17" s="38"/>
    </row>
    <row r="18" spans="1:17" s="46" customFormat="1" ht="21" customHeight="1" x14ac:dyDescent="0.25">
      <c r="A18" s="37">
        <v>4</v>
      </c>
      <c r="B18" s="38" t="s">
        <v>291</v>
      </c>
      <c r="C18" s="66"/>
      <c r="D18" s="66"/>
      <c r="E18" s="66"/>
      <c r="F18" s="66"/>
      <c r="G18" s="66"/>
      <c r="H18" s="66"/>
      <c r="I18" s="66"/>
      <c r="J18" s="66"/>
      <c r="K18" s="66"/>
      <c r="L18" s="62"/>
      <c r="M18" s="62"/>
      <c r="N18" s="62"/>
      <c r="O18" s="66"/>
      <c r="P18" s="66"/>
      <c r="Q18" s="38"/>
    </row>
    <row r="19" spans="1:17" s="46" customFormat="1" ht="31.5" x14ac:dyDescent="0.25">
      <c r="A19" s="37"/>
      <c r="B19" s="38" t="s">
        <v>406</v>
      </c>
      <c r="C19" s="66">
        <v>22597</v>
      </c>
      <c r="D19" s="66"/>
      <c r="E19" s="66">
        <v>10847</v>
      </c>
      <c r="F19" s="66"/>
      <c r="G19" s="66"/>
      <c r="H19" s="66" t="s">
        <v>378</v>
      </c>
      <c r="I19" s="66"/>
      <c r="J19" s="66"/>
      <c r="K19" s="66"/>
      <c r="L19" s="66" t="s">
        <v>369</v>
      </c>
      <c r="M19" s="66">
        <v>1100</v>
      </c>
      <c r="N19" s="66">
        <v>1100</v>
      </c>
      <c r="O19" s="66"/>
      <c r="P19" s="66">
        <v>1100</v>
      </c>
      <c r="Q19" s="38"/>
    </row>
    <row r="20" spans="1:17" s="46" customFormat="1" x14ac:dyDescent="0.25">
      <c r="A20" s="37">
        <v>5</v>
      </c>
      <c r="B20" s="38" t="s">
        <v>223</v>
      </c>
      <c r="C20" s="67">
        <v>130923</v>
      </c>
      <c r="D20" s="38"/>
      <c r="E20" s="38"/>
      <c r="F20" s="38"/>
      <c r="G20" s="38"/>
      <c r="H20" s="66" t="s">
        <v>378</v>
      </c>
      <c r="I20" s="38"/>
      <c r="J20" s="38"/>
      <c r="K20" s="38"/>
      <c r="L20" s="66"/>
      <c r="M20" s="66">
        <f>N20+O20</f>
        <v>7300</v>
      </c>
      <c r="N20" s="39">
        <v>7300</v>
      </c>
      <c r="O20" s="38"/>
      <c r="P20" s="39">
        <v>7300</v>
      </c>
      <c r="Q20" s="38"/>
    </row>
    <row r="21" spans="1:17" s="46" customFormat="1" x14ac:dyDescent="0.25">
      <c r="A21" s="37"/>
      <c r="B21" s="38" t="s">
        <v>407</v>
      </c>
      <c r="C21" s="67">
        <v>425000</v>
      </c>
      <c r="D21" s="38"/>
      <c r="E21" s="67">
        <v>144317</v>
      </c>
      <c r="F21" s="38"/>
      <c r="G21" s="38"/>
      <c r="H21" s="66" t="s">
        <v>378</v>
      </c>
      <c r="I21" s="38"/>
      <c r="J21" s="38"/>
      <c r="K21" s="38"/>
      <c r="L21" s="108" t="s">
        <v>369</v>
      </c>
      <c r="M21" s="108">
        <v>9625</v>
      </c>
      <c r="N21" s="108">
        <v>9625</v>
      </c>
      <c r="O21" s="114"/>
      <c r="P21" s="114"/>
      <c r="Q21" s="38"/>
    </row>
    <row r="22" spans="1:17" s="46" customFormat="1" ht="31.5" customHeight="1" x14ac:dyDescent="0.25">
      <c r="A22" s="37"/>
      <c r="B22" s="38" t="s">
        <v>408</v>
      </c>
      <c r="C22" s="67">
        <v>401166</v>
      </c>
      <c r="D22" s="38"/>
      <c r="E22" s="38">
        <v>0</v>
      </c>
      <c r="F22" s="38"/>
      <c r="G22" s="38"/>
      <c r="H22" s="66" t="s">
        <v>378</v>
      </c>
      <c r="I22" s="38"/>
      <c r="J22" s="38"/>
      <c r="K22" s="38"/>
      <c r="L22" s="109"/>
      <c r="M22" s="109"/>
      <c r="N22" s="109"/>
      <c r="O22" s="115"/>
      <c r="P22" s="115"/>
      <c r="Q22" s="38"/>
    </row>
    <row r="23" spans="1:17" s="46" customFormat="1" x14ac:dyDescent="0.25">
      <c r="A23" s="37"/>
      <c r="B23" s="38" t="s">
        <v>409</v>
      </c>
      <c r="C23" s="67">
        <v>183364</v>
      </c>
      <c r="D23" s="38"/>
      <c r="E23" s="67">
        <v>110018</v>
      </c>
      <c r="F23" s="38"/>
      <c r="G23" s="38"/>
      <c r="H23" s="37" t="s">
        <v>378</v>
      </c>
      <c r="I23" s="38"/>
      <c r="J23" s="38"/>
      <c r="K23" s="38"/>
      <c r="L23" s="110"/>
      <c r="M23" s="110"/>
      <c r="N23" s="110"/>
      <c r="O23" s="116"/>
      <c r="P23" s="116"/>
      <c r="Q23" s="38"/>
    </row>
    <row r="24" spans="1:17" s="46" customFormat="1" x14ac:dyDescent="0.25">
      <c r="A24" s="37">
        <v>6</v>
      </c>
      <c r="B24" s="38" t="s">
        <v>261</v>
      </c>
      <c r="C24" s="67"/>
      <c r="D24" s="38"/>
      <c r="E24" s="67"/>
      <c r="F24" s="38"/>
      <c r="G24" s="38"/>
      <c r="H24" s="37"/>
      <c r="I24" s="38"/>
      <c r="J24" s="38"/>
      <c r="K24" s="38"/>
      <c r="L24" s="68"/>
      <c r="M24" s="68"/>
      <c r="N24" s="68"/>
      <c r="O24" s="69"/>
      <c r="P24" s="69"/>
      <c r="Q24" s="38"/>
    </row>
    <row r="25" spans="1:17" s="46" customFormat="1" ht="36.75" customHeight="1" x14ac:dyDescent="0.25">
      <c r="A25" s="37"/>
      <c r="B25" s="38" t="s">
        <v>460</v>
      </c>
      <c r="C25" s="67">
        <v>122067</v>
      </c>
      <c r="D25" s="38"/>
      <c r="E25" s="67"/>
      <c r="F25" s="38"/>
      <c r="G25" s="38"/>
      <c r="H25" s="37" t="s">
        <v>378</v>
      </c>
      <c r="I25" s="38"/>
      <c r="J25" s="38"/>
      <c r="K25" s="38"/>
      <c r="L25" s="108" t="s">
        <v>369</v>
      </c>
      <c r="M25" s="68">
        <f>N25</f>
        <v>10400</v>
      </c>
      <c r="N25" s="68">
        <v>10400</v>
      </c>
      <c r="O25" s="69"/>
      <c r="P25" s="69">
        <v>1500</v>
      </c>
      <c r="Q25" s="38"/>
    </row>
    <row r="26" spans="1:17" s="46" customFormat="1" ht="29.25" customHeight="1" x14ac:dyDescent="0.25">
      <c r="A26" s="37"/>
      <c r="B26" s="38" t="s">
        <v>460</v>
      </c>
      <c r="C26" s="67">
        <v>434017</v>
      </c>
      <c r="D26" s="38"/>
      <c r="E26" s="67"/>
      <c r="F26" s="38"/>
      <c r="G26" s="38"/>
      <c r="H26" s="37" t="s">
        <v>378</v>
      </c>
      <c r="I26" s="38"/>
      <c r="J26" s="38"/>
      <c r="K26" s="38"/>
      <c r="L26" s="109"/>
      <c r="M26" s="68"/>
      <c r="N26" s="68"/>
      <c r="O26" s="69"/>
      <c r="P26" s="69"/>
      <c r="Q26" s="38"/>
    </row>
    <row r="27" spans="1:17" s="46" customFormat="1" x14ac:dyDescent="0.25">
      <c r="A27" s="37">
        <v>7</v>
      </c>
      <c r="B27" s="38" t="s">
        <v>246</v>
      </c>
      <c r="C27" s="67"/>
      <c r="D27" s="38"/>
      <c r="E27" s="67"/>
      <c r="F27" s="38"/>
      <c r="G27" s="38"/>
      <c r="H27" s="37" t="s">
        <v>378</v>
      </c>
      <c r="I27" s="38"/>
      <c r="J27" s="38"/>
      <c r="K27" s="38"/>
      <c r="L27" s="108" t="s">
        <v>369</v>
      </c>
      <c r="M27" s="68"/>
      <c r="N27" s="68"/>
      <c r="O27" s="69"/>
      <c r="P27" s="69"/>
      <c r="Q27" s="38"/>
    </row>
    <row r="28" spans="1:17" s="46" customFormat="1" x14ac:dyDescent="0.25">
      <c r="A28" s="37"/>
      <c r="B28" s="38" t="s">
        <v>438</v>
      </c>
      <c r="C28" s="67">
        <v>918445</v>
      </c>
      <c r="D28" s="38"/>
      <c r="E28" s="67"/>
      <c r="F28" s="38"/>
      <c r="G28" s="38"/>
      <c r="H28" s="37"/>
      <c r="I28" s="38"/>
      <c r="J28" s="38"/>
      <c r="K28" s="38"/>
      <c r="L28" s="109"/>
      <c r="M28" s="68"/>
      <c r="N28" s="68"/>
      <c r="O28" s="69"/>
      <c r="P28" s="69"/>
      <c r="Q28" s="38"/>
    </row>
    <row r="29" spans="1:17" s="46" customFormat="1" x14ac:dyDescent="0.25">
      <c r="A29" s="37"/>
      <c r="B29" s="38" t="s">
        <v>439</v>
      </c>
      <c r="C29" s="67">
        <v>39501</v>
      </c>
      <c r="D29" s="38"/>
      <c r="E29" s="67"/>
      <c r="F29" s="38"/>
      <c r="G29" s="38"/>
      <c r="H29" s="37"/>
      <c r="I29" s="38"/>
      <c r="J29" s="38"/>
      <c r="K29" s="38"/>
      <c r="L29" s="70"/>
      <c r="M29" s="68"/>
      <c r="N29" s="68"/>
      <c r="O29" s="69"/>
      <c r="P29" s="69"/>
      <c r="Q29" s="38"/>
    </row>
    <row r="30" spans="1:17" s="46" customFormat="1" x14ac:dyDescent="0.25">
      <c r="A30" s="37"/>
      <c r="B30" s="38" t="s">
        <v>439</v>
      </c>
      <c r="C30" s="67">
        <v>133342</v>
      </c>
      <c r="D30" s="38"/>
      <c r="E30" s="67"/>
      <c r="F30" s="38"/>
      <c r="G30" s="38"/>
      <c r="H30" s="37"/>
      <c r="I30" s="38"/>
      <c r="J30" s="38"/>
      <c r="K30" s="38"/>
      <c r="L30" s="70"/>
      <c r="M30" s="68"/>
      <c r="N30" s="68"/>
      <c r="O30" s="69"/>
      <c r="P30" s="69"/>
      <c r="Q30" s="38"/>
    </row>
    <row r="31" spans="1:17" s="46" customFormat="1" x14ac:dyDescent="0.25">
      <c r="A31" s="37">
        <v>8</v>
      </c>
      <c r="B31" s="38" t="s">
        <v>347</v>
      </c>
      <c r="C31" s="67"/>
      <c r="D31" s="38"/>
      <c r="E31" s="67"/>
      <c r="F31" s="38"/>
      <c r="G31" s="38"/>
      <c r="H31" s="37"/>
      <c r="I31" s="38"/>
      <c r="J31" s="38"/>
      <c r="K31" s="38"/>
      <c r="L31" s="108" t="s">
        <v>369</v>
      </c>
      <c r="M31" s="68">
        <v>7191</v>
      </c>
      <c r="N31" s="68">
        <v>7191</v>
      </c>
      <c r="O31" s="69"/>
      <c r="P31" s="69">
        <v>1500</v>
      </c>
      <c r="Q31" s="38"/>
    </row>
    <row r="32" spans="1:17" s="46" customFormat="1" x14ac:dyDescent="0.25">
      <c r="A32" s="37"/>
      <c r="B32" s="38" t="s">
        <v>443</v>
      </c>
      <c r="C32" s="67">
        <v>400000</v>
      </c>
      <c r="D32" s="38"/>
      <c r="E32" s="67"/>
      <c r="F32" s="38"/>
      <c r="G32" s="38"/>
      <c r="H32" s="37" t="s">
        <v>378</v>
      </c>
      <c r="I32" s="38"/>
      <c r="J32" s="38"/>
      <c r="K32" s="38"/>
      <c r="L32" s="109"/>
      <c r="M32" s="68"/>
      <c r="N32" s="68"/>
      <c r="O32" s="69"/>
      <c r="P32" s="69"/>
      <c r="Q32" s="38"/>
    </row>
    <row r="33" spans="1:17" s="46" customFormat="1" x14ac:dyDescent="0.25">
      <c r="A33" s="37">
        <v>9</v>
      </c>
      <c r="B33" s="38" t="s">
        <v>232</v>
      </c>
      <c r="C33" s="67"/>
      <c r="D33" s="38"/>
      <c r="E33" s="67"/>
      <c r="F33" s="38"/>
      <c r="G33" s="38"/>
      <c r="H33" s="37"/>
      <c r="I33" s="38"/>
      <c r="J33" s="38"/>
      <c r="K33" s="38"/>
      <c r="L33" s="70"/>
      <c r="M33" s="68"/>
      <c r="N33" s="68"/>
      <c r="O33" s="69"/>
      <c r="P33" s="69"/>
      <c r="Q33" s="38"/>
    </row>
    <row r="34" spans="1:17" s="46" customFormat="1" ht="31.5" x14ac:dyDescent="0.25">
      <c r="A34" s="37"/>
      <c r="B34" s="38" t="s">
        <v>451</v>
      </c>
      <c r="C34" s="67">
        <v>130787</v>
      </c>
      <c r="D34" s="38"/>
      <c r="E34" s="67"/>
      <c r="F34" s="38"/>
      <c r="G34" s="38"/>
      <c r="H34" s="37"/>
      <c r="I34" s="38"/>
      <c r="J34" s="38"/>
      <c r="K34" s="38"/>
      <c r="L34" s="66" t="s">
        <v>369</v>
      </c>
      <c r="M34" s="68">
        <v>2767</v>
      </c>
      <c r="N34" s="68">
        <v>2767</v>
      </c>
      <c r="O34" s="69"/>
      <c r="P34" s="69">
        <v>1500</v>
      </c>
      <c r="Q34" s="38"/>
    </row>
    <row r="35" spans="1:17" s="46" customFormat="1" x14ac:dyDescent="0.25">
      <c r="A35" s="37">
        <v>10</v>
      </c>
      <c r="B35" s="38" t="s">
        <v>453</v>
      </c>
      <c r="C35" s="67"/>
      <c r="D35" s="38"/>
      <c r="E35" s="67"/>
      <c r="F35" s="38"/>
      <c r="G35" s="38"/>
      <c r="H35" s="37"/>
      <c r="I35" s="38"/>
      <c r="J35" s="38"/>
      <c r="K35" s="38"/>
      <c r="L35" s="66"/>
      <c r="M35" s="68"/>
      <c r="N35" s="68"/>
      <c r="O35" s="69"/>
      <c r="P35" s="69"/>
      <c r="Q35" s="38"/>
    </row>
    <row r="36" spans="1:17" s="46" customFormat="1" ht="31.5" x14ac:dyDescent="0.25">
      <c r="A36" s="37"/>
      <c r="B36" s="38" t="s">
        <v>458</v>
      </c>
      <c r="C36" s="67">
        <v>155943</v>
      </c>
      <c r="D36" s="38"/>
      <c r="E36" s="67"/>
      <c r="F36" s="38"/>
      <c r="G36" s="38"/>
      <c r="H36" s="37" t="s">
        <v>378</v>
      </c>
      <c r="I36" s="38"/>
      <c r="J36" s="38"/>
      <c r="K36" s="38"/>
      <c r="L36" s="66" t="s">
        <v>369</v>
      </c>
      <c r="M36" s="68"/>
      <c r="N36" s="68"/>
      <c r="O36" s="69"/>
      <c r="P36" s="69"/>
      <c r="Q36" s="38"/>
    </row>
    <row r="37" spans="1:17" s="46" customFormat="1" x14ac:dyDescent="0.25">
      <c r="A37" s="37">
        <v>11</v>
      </c>
      <c r="B37" s="38" t="s">
        <v>457</v>
      </c>
      <c r="C37" s="67"/>
      <c r="D37" s="38"/>
      <c r="E37" s="67"/>
      <c r="F37" s="38"/>
      <c r="G37" s="38"/>
      <c r="H37" s="37"/>
      <c r="I37" s="38"/>
      <c r="J37" s="38"/>
      <c r="K37" s="38"/>
      <c r="L37" s="66"/>
      <c r="M37" s="68"/>
      <c r="N37" s="68"/>
      <c r="O37" s="69"/>
      <c r="P37" s="69"/>
      <c r="Q37" s="38"/>
    </row>
    <row r="38" spans="1:17" s="46" customFormat="1" ht="50.45" customHeight="1" x14ac:dyDescent="0.25">
      <c r="A38" s="37"/>
      <c r="B38" s="87" t="s">
        <v>459</v>
      </c>
      <c r="C38" s="67">
        <v>79800</v>
      </c>
      <c r="D38" s="38"/>
      <c r="E38" s="67">
        <v>79800</v>
      </c>
      <c r="F38" s="37" t="s">
        <v>378</v>
      </c>
      <c r="G38" s="38"/>
      <c r="H38" s="37"/>
      <c r="I38" s="38"/>
      <c r="J38" s="38"/>
      <c r="K38" s="38"/>
      <c r="L38" s="66" t="s">
        <v>202</v>
      </c>
      <c r="M38" s="68"/>
      <c r="N38" s="68"/>
      <c r="O38" s="69"/>
      <c r="P38" s="69"/>
      <c r="Q38" s="38"/>
    </row>
    <row r="39" spans="1:17" s="46" customFormat="1" x14ac:dyDescent="0.25">
      <c r="A39" s="52" t="s">
        <v>179</v>
      </c>
      <c r="B39" s="55" t="s">
        <v>176</v>
      </c>
      <c r="C39" s="38"/>
      <c r="D39" s="38"/>
      <c r="E39" s="38"/>
      <c r="F39" s="38"/>
      <c r="G39" s="38"/>
      <c r="H39" s="38"/>
      <c r="I39" s="38"/>
      <c r="J39" s="38"/>
      <c r="K39" s="38"/>
      <c r="L39" s="38"/>
      <c r="M39" s="38"/>
      <c r="N39" s="38"/>
      <c r="O39" s="38"/>
      <c r="P39" s="38"/>
      <c r="Q39" s="38"/>
    </row>
    <row r="40" spans="1:17" s="46" customFormat="1" x14ac:dyDescent="0.25">
      <c r="A40" s="52">
        <v>1</v>
      </c>
      <c r="B40" s="38" t="s">
        <v>373</v>
      </c>
      <c r="C40" s="38"/>
      <c r="D40" s="38"/>
      <c r="E40" s="38"/>
      <c r="F40" s="38"/>
      <c r="G40" s="38"/>
      <c r="H40" s="38"/>
      <c r="I40" s="38"/>
      <c r="J40" s="38"/>
      <c r="K40" s="38"/>
      <c r="L40" s="38"/>
      <c r="M40" s="38"/>
      <c r="N40" s="38"/>
      <c r="O40" s="38"/>
      <c r="P40" s="38"/>
      <c r="Q40" s="38"/>
    </row>
    <row r="41" spans="1:17" s="46" customFormat="1" ht="31.5" x14ac:dyDescent="0.25">
      <c r="A41" s="52"/>
      <c r="B41" s="38" t="s">
        <v>374</v>
      </c>
      <c r="C41" s="39">
        <v>6990</v>
      </c>
      <c r="D41" s="39"/>
      <c r="E41" s="39">
        <v>0</v>
      </c>
      <c r="F41" s="37"/>
      <c r="G41" s="38"/>
      <c r="H41" s="37" t="s">
        <v>378</v>
      </c>
      <c r="I41" s="38"/>
      <c r="J41" s="38"/>
      <c r="K41" s="38"/>
      <c r="L41" s="66" t="s">
        <v>369</v>
      </c>
      <c r="M41" s="38">
        <f>N41</f>
        <v>50</v>
      </c>
      <c r="N41" s="38">
        <v>50</v>
      </c>
      <c r="O41" s="38"/>
      <c r="P41" s="38"/>
      <c r="Q41" s="38"/>
    </row>
    <row r="42" spans="1:17" s="46" customFormat="1" ht="31.5" x14ac:dyDescent="0.25">
      <c r="A42" s="52"/>
      <c r="B42" s="38" t="s">
        <v>375</v>
      </c>
      <c r="C42" s="39">
        <v>13800</v>
      </c>
      <c r="D42" s="39"/>
      <c r="E42" s="39">
        <v>0</v>
      </c>
      <c r="F42" s="37"/>
      <c r="G42" s="38"/>
      <c r="H42" s="37" t="s">
        <v>378</v>
      </c>
      <c r="I42" s="38"/>
      <c r="J42" s="38"/>
      <c r="K42" s="38"/>
      <c r="L42" s="66" t="s">
        <v>369</v>
      </c>
      <c r="M42" s="38">
        <f t="shared" ref="M42:M44" si="0">N42</f>
        <v>200</v>
      </c>
      <c r="N42" s="38">
        <v>200</v>
      </c>
      <c r="O42" s="38"/>
      <c r="P42" s="38"/>
      <c r="Q42" s="38"/>
    </row>
    <row r="43" spans="1:17" s="46" customFormat="1" ht="31.5" x14ac:dyDescent="0.25">
      <c r="A43" s="52"/>
      <c r="B43" s="38" t="s">
        <v>376</v>
      </c>
      <c r="C43" s="39">
        <v>1560</v>
      </c>
      <c r="D43" s="39"/>
      <c r="E43" s="39">
        <v>0</v>
      </c>
      <c r="F43" s="37"/>
      <c r="G43" s="38"/>
      <c r="H43" s="37" t="s">
        <v>378</v>
      </c>
      <c r="I43" s="38"/>
      <c r="J43" s="38"/>
      <c r="K43" s="38"/>
      <c r="L43" s="66" t="s">
        <v>369</v>
      </c>
      <c r="M43" s="38">
        <f t="shared" si="0"/>
        <v>300</v>
      </c>
      <c r="N43" s="38">
        <v>300</v>
      </c>
      <c r="O43" s="38"/>
      <c r="P43" s="38"/>
      <c r="Q43" s="38"/>
    </row>
    <row r="44" spans="1:17" s="46" customFormat="1" ht="31.5" x14ac:dyDescent="0.25">
      <c r="A44" s="52"/>
      <c r="B44" s="38" t="s">
        <v>377</v>
      </c>
      <c r="C44" s="39"/>
      <c r="D44" s="39">
        <v>7000</v>
      </c>
      <c r="E44" s="39">
        <v>0</v>
      </c>
      <c r="F44" s="37"/>
      <c r="G44" s="38"/>
      <c r="H44" s="37" t="s">
        <v>378</v>
      </c>
      <c r="I44" s="38"/>
      <c r="J44" s="38"/>
      <c r="K44" s="38"/>
      <c r="L44" s="66" t="s">
        <v>369</v>
      </c>
      <c r="M44" s="38">
        <f t="shared" si="0"/>
        <v>1000</v>
      </c>
      <c r="N44" s="38">
        <v>1000</v>
      </c>
      <c r="O44" s="38"/>
      <c r="P44" s="38"/>
      <c r="Q44" s="38"/>
    </row>
    <row r="45" spans="1:17" s="46" customFormat="1" x14ac:dyDescent="0.25">
      <c r="A45" s="52">
        <v>2</v>
      </c>
      <c r="B45" s="38" t="s">
        <v>294</v>
      </c>
      <c r="C45" s="39"/>
      <c r="D45" s="39"/>
      <c r="E45" s="39"/>
      <c r="F45" s="37"/>
      <c r="G45" s="38"/>
      <c r="H45" s="37"/>
      <c r="I45" s="38"/>
      <c r="J45" s="38"/>
      <c r="K45" s="38"/>
      <c r="L45" s="66"/>
      <c r="M45" s="38"/>
      <c r="N45" s="38"/>
      <c r="O45" s="38"/>
      <c r="P45" s="38"/>
      <c r="Q45" s="38"/>
    </row>
    <row r="46" spans="1:17" s="46" customFormat="1" ht="31.5" x14ac:dyDescent="0.25">
      <c r="A46" s="52"/>
      <c r="B46" s="38" t="s">
        <v>446</v>
      </c>
      <c r="C46" s="39">
        <v>10800</v>
      </c>
      <c r="D46" s="39"/>
      <c r="E46" s="39"/>
      <c r="F46" s="37"/>
      <c r="G46" s="38"/>
      <c r="H46" s="37" t="s">
        <v>378</v>
      </c>
      <c r="I46" s="38"/>
      <c r="J46" s="38"/>
      <c r="K46" s="38"/>
      <c r="L46" s="66" t="s">
        <v>369</v>
      </c>
      <c r="M46" s="38">
        <v>180</v>
      </c>
      <c r="N46" s="38">
        <v>180</v>
      </c>
      <c r="O46" s="38"/>
      <c r="P46" s="38"/>
      <c r="Q46" s="38"/>
    </row>
    <row r="47" spans="1:17" s="46" customFormat="1" ht="31.5" x14ac:dyDescent="0.25">
      <c r="A47" s="52"/>
      <c r="B47" s="38" t="s">
        <v>447</v>
      </c>
      <c r="C47" s="39">
        <v>235227</v>
      </c>
      <c r="D47" s="39"/>
      <c r="E47" s="39"/>
      <c r="F47" s="37"/>
      <c r="G47" s="38"/>
      <c r="H47" s="37" t="s">
        <v>378</v>
      </c>
      <c r="I47" s="38"/>
      <c r="J47" s="38"/>
      <c r="K47" s="38"/>
      <c r="L47" s="66" t="s">
        <v>369</v>
      </c>
      <c r="M47" s="38">
        <v>400</v>
      </c>
      <c r="N47" s="38">
        <v>400</v>
      </c>
      <c r="O47" s="38"/>
      <c r="P47" s="38"/>
      <c r="Q47" s="38"/>
    </row>
    <row r="48" spans="1:17" s="46" customFormat="1" ht="31.5" x14ac:dyDescent="0.25">
      <c r="A48" s="52">
        <v>3</v>
      </c>
      <c r="B48" s="38" t="s">
        <v>389</v>
      </c>
      <c r="C48" s="39"/>
      <c r="D48" s="39"/>
      <c r="E48" s="39">
        <v>0</v>
      </c>
      <c r="F48" s="37"/>
      <c r="G48" s="38"/>
      <c r="H48" s="38"/>
      <c r="I48" s="38"/>
      <c r="J48" s="38"/>
      <c r="K48" s="38"/>
      <c r="L48" s="38"/>
      <c r="M48" s="38"/>
      <c r="N48" s="38"/>
      <c r="O48" s="38"/>
      <c r="P48" s="38"/>
      <c r="Q48" s="38"/>
    </row>
    <row r="49" spans="1:17" s="46" customFormat="1" ht="22.15" customHeight="1" x14ac:dyDescent="0.25">
      <c r="A49" s="52"/>
      <c r="B49" s="38" t="s">
        <v>390</v>
      </c>
      <c r="C49" s="67"/>
      <c r="D49" s="67">
        <v>186824</v>
      </c>
      <c r="E49" s="39">
        <v>0</v>
      </c>
      <c r="F49" s="37"/>
      <c r="G49" s="38"/>
      <c r="H49" s="37" t="s">
        <v>378</v>
      </c>
      <c r="I49" s="38"/>
      <c r="J49" s="38"/>
      <c r="K49" s="38"/>
      <c r="L49" s="108" t="s">
        <v>461</v>
      </c>
      <c r="M49" s="38">
        <f>N49+O49</f>
        <v>2000</v>
      </c>
      <c r="N49" s="38"/>
      <c r="O49" s="38">
        <v>2000</v>
      </c>
      <c r="P49" s="38"/>
      <c r="Q49" s="38"/>
    </row>
    <row r="50" spans="1:17" s="46" customFormat="1" ht="22.15" customHeight="1" x14ac:dyDescent="0.25">
      <c r="A50" s="52"/>
      <c r="B50" s="38" t="s">
        <v>391</v>
      </c>
      <c r="C50" s="67"/>
      <c r="D50" s="67">
        <v>42262.5</v>
      </c>
      <c r="E50" s="39">
        <v>0</v>
      </c>
      <c r="F50" s="37"/>
      <c r="G50" s="38"/>
      <c r="H50" s="37" t="s">
        <v>378</v>
      </c>
      <c r="I50" s="38"/>
      <c r="J50" s="38"/>
      <c r="K50" s="38"/>
      <c r="L50" s="109"/>
      <c r="M50" s="38">
        <f t="shared" ref="M50:M65" si="1">N50+O50</f>
        <v>50</v>
      </c>
      <c r="N50" s="38"/>
      <c r="O50" s="38">
        <v>50</v>
      </c>
      <c r="P50" s="38"/>
      <c r="Q50" s="38"/>
    </row>
    <row r="51" spans="1:17" s="46" customFormat="1" ht="22.15" customHeight="1" x14ac:dyDescent="0.25">
      <c r="A51" s="52"/>
      <c r="B51" s="38" t="s">
        <v>392</v>
      </c>
      <c r="C51" s="67"/>
      <c r="D51" s="67">
        <v>25720</v>
      </c>
      <c r="E51" s="39">
        <v>0</v>
      </c>
      <c r="F51" s="37"/>
      <c r="G51" s="38"/>
      <c r="H51" s="37" t="s">
        <v>378</v>
      </c>
      <c r="I51" s="38"/>
      <c r="J51" s="38"/>
      <c r="K51" s="38"/>
      <c r="L51" s="109"/>
      <c r="M51" s="38">
        <f t="shared" si="1"/>
        <v>200</v>
      </c>
      <c r="N51" s="38"/>
      <c r="O51" s="38">
        <v>200</v>
      </c>
      <c r="P51" s="38"/>
      <c r="Q51" s="38"/>
    </row>
    <row r="52" spans="1:17" s="46" customFormat="1" ht="22.15" customHeight="1" x14ac:dyDescent="0.25">
      <c r="A52" s="52"/>
      <c r="B52" s="38" t="s">
        <v>393</v>
      </c>
      <c r="C52" s="67"/>
      <c r="D52" s="67">
        <v>35530</v>
      </c>
      <c r="E52" s="39">
        <v>0</v>
      </c>
      <c r="F52" s="37"/>
      <c r="G52" s="38"/>
      <c r="H52" s="37" t="s">
        <v>378</v>
      </c>
      <c r="I52" s="38"/>
      <c r="J52" s="38"/>
      <c r="K52" s="38"/>
      <c r="L52" s="109"/>
      <c r="M52" s="38">
        <f t="shared" si="1"/>
        <v>50</v>
      </c>
      <c r="N52" s="38"/>
      <c r="O52" s="38">
        <v>50</v>
      </c>
      <c r="P52" s="38"/>
      <c r="Q52" s="38"/>
    </row>
    <row r="53" spans="1:17" s="46" customFormat="1" ht="22.15" customHeight="1" x14ac:dyDescent="0.25">
      <c r="A53" s="52"/>
      <c r="B53" s="38" t="s">
        <v>394</v>
      </c>
      <c r="C53" s="67"/>
      <c r="D53" s="67">
        <v>8720</v>
      </c>
      <c r="E53" s="39">
        <v>0</v>
      </c>
      <c r="F53" s="37"/>
      <c r="G53" s="38"/>
      <c r="H53" s="37" t="s">
        <v>378</v>
      </c>
      <c r="I53" s="38"/>
      <c r="J53" s="38"/>
      <c r="K53" s="38"/>
      <c r="L53" s="109"/>
      <c r="M53" s="38">
        <f t="shared" si="1"/>
        <v>100</v>
      </c>
      <c r="N53" s="38"/>
      <c r="O53" s="38">
        <v>100</v>
      </c>
      <c r="P53" s="38"/>
      <c r="Q53" s="38"/>
    </row>
    <row r="54" spans="1:17" s="46" customFormat="1" ht="22.15" customHeight="1" x14ac:dyDescent="0.25">
      <c r="A54" s="52"/>
      <c r="B54" s="38" t="s">
        <v>395</v>
      </c>
      <c r="C54" s="67"/>
      <c r="D54" s="67">
        <v>15185</v>
      </c>
      <c r="E54" s="39">
        <v>0</v>
      </c>
      <c r="F54" s="37"/>
      <c r="G54" s="38"/>
      <c r="H54" s="37" t="s">
        <v>378</v>
      </c>
      <c r="I54" s="38"/>
      <c r="J54" s="38"/>
      <c r="K54" s="38"/>
      <c r="L54" s="109"/>
      <c r="M54" s="38">
        <f t="shared" si="1"/>
        <v>100</v>
      </c>
      <c r="N54" s="38"/>
      <c r="O54" s="38">
        <v>100</v>
      </c>
      <c r="P54" s="38"/>
      <c r="Q54" s="38"/>
    </row>
    <row r="55" spans="1:17" s="46" customFormat="1" ht="22.15" customHeight="1" x14ac:dyDescent="0.25">
      <c r="A55" s="52"/>
      <c r="B55" s="38" t="s">
        <v>396</v>
      </c>
      <c r="C55" s="67"/>
      <c r="D55" s="67">
        <v>23700</v>
      </c>
      <c r="E55" s="39">
        <v>0</v>
      </c>
      <c r="F55" s="37"/>
      <c r="G55" s="38"/>
      <c r="H55" s="37" t="s">
        <v>378</v>
      </c>
      <c r="I55" s="38"/>
      <c r="J55" s="38"/>
      <c r="K55" s="38"/>
      <c r="L55" s="109"/>
      <c r="M55" s="38">
        <f t="shared" si="1"/>
        <v>200</v>
      </c>
      <c r="N55" s="38"/>
      <c r="O55" s="38">
        <v>200</v>
      </c>
      <c r="P55" s="38"/>
      <c r="Q55" s="38"/>
    </row>
    <row r="56" spans="1:17" s="46" customFormat="1" ht="22.15" customHeight="1" x14ac:dyDescent="0.25">
      <c r="A56" s="52"/>
      <c r="B56" s="38" t="s">
        <v>397</v>
      </c>
      <c r="C56" s="67"/>
      <c r="D56" s="67">
        <v>22400</v>
      </c>
      <c r="E56" s="39">
        <v>0</v>
      </c>
      <c r="F56" s="37"/>
      <c r="G56" s="38"/>
      <c r="H56" s="37" t="s">
        <v>378</v>
      </c>
      <c r="I56" s="38"/>
      <c r="J56" s="38"/>
      <c r="K56" s="38"/>
      <c r="L56" s="109"/>
      <c r="M56" s="38">
        <f t="shared" si="1"/>
        <v>100</v>
      </c>
      <c r="N56" s="38"/>
      <c r="O56" s="38">
        <v>100</v>
      </c>
      <c r="P56" s="38"/>
      <c r="Q56" s="38"/>
    </row>
    <row r="57" spans="1:17" s="46" customFormat="1" ht="22.15" customHeight="1" x14ac:dyDescent="0.25">
      <c r="A57" s="52"/>
      <c r="B57" s="38" t="s">
        <v>398</v>
      </c>
      <c r="C57" s="67"/>
      <c r="D57" s="67">
        <v>20860</v>
      </c>
      <c r="E57" s="39">
        <v>0</v>
      </c>
      <c r="F57" s="37"/>
      <c r="G57" s="38"/>
      <c r="H57" s="37" t="s">
        <v>378</v>
      </c>
      <c r="I57" s="38"/>
      <c r="J57" s="38"/>
      <c r="K57" s="38"/>
      <c r="L57" s="109"/>
      <c r="M57" s="38">
        <f t="shared" si="1"/>
        <v>100</v>
      </c>
      <c r="N57" s="38"/>
      <c r="O57" s="38">
        <v>100</v>
      </c>
      <c r="P57" s="38"/>
      <c r="Q57" s="38"/>
    </row>
    <row r="58" spans="1:17" s="46" customFormat="1" ht="22.15" customHeight="1" x14ac:dyDescent="0.25">
      <c r="A58" s="52"/>
      <c r="B58" s="38" t="s">
        <v>399</v>
      </c>
      <c r="C58" s="67"/>
      <c r="D58" s="67">
        <v>5000</v>
      </c>
      <c r="E58" s="39">
        <v>0</v>
      </c>
      <c r="F58" s="37"/>
      <c r="G58" s="38"/>
      <c r="H58" s="37" t="s">
        <v>378</v>
      </c>
      <c r="I58" s="38"/>
      <c r="J58" s="38"/>
      <c r="K58" s="38"/>
      <c r="L58" s="109"/>
      <c r="M58" s="38">
        <f t="shared" si="1"/>
        <v>0</v>
      </c>
      <c r="N58" s="38"/>
      <c r="O58" s="38">
        <v>0</v>
      </c>
      <c r="P58" s="38"/>
      <c r="Q58" s="38"/>
    </row>
    <row r="59" spans="1:17" s="46" customFormat="1" ht="22.15" customHeight="1" x14ac:dyDescent="0.25">
      <c r="A59" s="52"/>
      <c r="B59" s="38" t="s">
        <v>400</v>
      </c>
      <c r="C59" s="67"/>
      <c r="D59" s="67">
        <v>14500</v>
      </c>
      <c r="E59" s="39">
        <v>0</v>
      </c>
      <c r="F59" s="37"/>
      <c r="G59" s="38"/>
      <c r="H59" s="37" t="s">
        <v>378</v>
      </c>
      <c r="I59" s="38"/>
      <c r="J59" s="38"/>
      <c r="K59" s="38"/>
      <c r="L59" s="109"/>
      <c r="M59" s="38">
        <f t="shared" si="1"/>
        <v>200</v>
      </c>
      <c r="N59" s="38"/>
      <c r="O59" s="38">
        <v>200</v>
      </c>
      <c r="P59" s="38"/>
      <c r="Q59" s="38"/>
    </row>
    <row r="60" spans="1:17" s="46" customFormat="1" ht="22.15" customHeight="1" x14ac:dyDescent="0.25">
      <c r="A60" s="52"/>
      <c r="B60" s="38" t="s">
        <v>401</v>
      </c>
      <c r="C60" s="67"/>
      <c r="D60" s="67">
        <v>12596</v>
      </c>
      <c r="E60" s="39">
        <v>0</v>
      </c>
      <c r="F60" s="37"/>
      <c r="G60" s="38"/>
      <c r="H60" s="37" t="s">
        <v>378</v>
      </c>
      <c r="I60" s="38"/>
      <c r="J60" s="38"/>
      <c r="K60" s="38"/>
      <c r="L60" s="109"/>
      <c r="M60" s="38">
        <f t="shared" si="1"/>
        <v>200</v>
      </c>
      <c r="N60" s="38"/>
      <c r="O60" s="38">
        <v>200</v>
      </c>
      <c r="P60" s="38"/>
      <c r="Q60" s="38"/>
    </row>
    <row r="61" spans="1:17" s="46" customFormat="1" ht="22.15" customHeight="1" x14ac:dyDescent="0.25">
      <c r="A61" s="52"/>
      <c r="B61" s="38" t="s">
        <v>402</v>
      </c>
      <c r="C61" s="67"/>
      <c r="D61" s="67">
        <v>11200</v>
      </c>
      <c r="E61" s="39">
        <v>0</v>
      </c>
      <c r="F61" s="37"/>
      <c r="G61" s="38"/>
      <c r="H61" s="37" t="s">
        <v>378</v>
      </c>
      <c r="I61" s="38"/>
      <c r="J61" s="38"/>
      <c r="K61" s="38"/>
      <c r="L61" s="109"/>
      <c r="M61" s="38">
        <f t="shared" si="1"/>
        <v>50</v>
      </c>
      <c r="N61" s="38"/>
      <c r="O61" s="38">
        <v>50</v>
      </c>
      <c r="P61" s="38"/>
      <c r="Q61" s="38"/>
    </row>
    <row r="62" spans="1:17" s="46" customFormat="1" ht="22.15" customHeight="1" x14ac:dyDescent="0.25">
      <c r="A62" s="52"/>
      <c r="B62" s="38" t="s">
        <v>403</v>
      </c>
      <c r="C62" s="67"/>
      <c r="D62" s="67">
        <v>39000</v>
      </c>
      <c r="E62" s="39">
        <v>9750</v>
      </c>
      <c r="F62" s="37"/>
      <c r="G62" s="38"/>
      <c r="H62" s="37" t="s">
        <v>378</v>
      </c>
      <c r="I62" s="38"/>
      <c r="J62" s="38"/>
      <c r="K62" s="38"/>
      <c r="L62" s="109"/>
      <c r="M62" s="38">
        <f t="shared" si="1"/>
        <v>200</v>
      </c>
      <c r="N62" s="38"/>
      <c r="O62" s="38">
        <v>200</v>
      </c>
      <c r="P62" s="38"/>
      <c r="Q62" s="38"/>
    </row>
    <row r="63" spans="1:17" s="46" customFormat="1" ht="22.15" customHeight="1" x14ac:dyDescent="0.25">
      <c r="A63" s="37"/>
      <c r="B63" s="38" t="s">
        <v>398</v>
      </c>
      <c r="C63" s="71"/>
      <c r="D63" s="67">
        <v>17200</v>
      </c>
      <c r="E63" s="39">
        <v>0</v>
      </c>
      <c r="F63" s="38"/>
      <c r="G63" s="38"/>
      <c r="H63" s="37" t="s">
        <v>378</v>
      </c>
      <c r="I63" s="38"/>
      <c r="J63" s="38"/>
      <c r="K63" s="38"/>
      <c r="L63" s="109"/>
      <c r="M63" s="38">
        <f t="shared" si="1"/>
        <v>100</v>
      </c>
      <c r="N63" s="38"/>
      <c r="O63" s="38">
        <v>100</v>
      </c>
      <c r="P63" s="38"/>
      <c r="Q63" s="38"/>
    </row>
    <row r="64" spans="1:17" s="46" customFormat="1" ht="22.15" customHeight="1" x14ac:dyDescent="0.25">
      <c r="A64" s="37"/>
      <c r="B64" s="38" t="s">
        <v>404</v>
      </c>
      <c r="C64" s="71"/>
      <c r="D64" s="67">
        <v>9650</v>
      </c>
      <c r="E64" s="39">
        <v>0</v>
      </c>
      <c r="F64" s="38"/>
      <c r="G64" s="38"/>
      <c r="H64" s="37" t="s">
        <v>378</v>
      </c>
      <c r="I64" s="38"/>
      <c r="J64" s="38"/>
      <c r="K64" s="38"/>
      <c r="L64" s="109"/>
      <c r="M64" s="38">
        <f t="shared" si="1"/>
        <v>0</v>
      </c>
      <c r="N64" s="38"/>
      <c r="O64" s="38">
        <v>0</v>
      </c>
      <c r="P64" s="38"/>
      <c r="Q64" s="38"/>
    </row>
    <row r="65" spans="1:17" s="46" customFormat="1" ht="22.15" customHeight="1" x14ac:dyDescent="0.25">
      <c r="A65" s="37"/>
      <c r="B65" s="38" t="s">
        <v>405</v>
      </c>
      <c r="C65" s="71"/>
      <c r="D65" s="67">
        <v>15000</v>
      </c>
      <c r="E65" s="39">
        <v>1500</v>
      </c>
      <c r="F65" s="38"/>
      <c r="G65" s="38"/>
      <c r="H65" s="37" t="s">
        <v>378</v>
      </c>
      <c r="I65" s="38"/>
      <c r="J65" s="38"/>
      <c r="K65" s="38"/>
      <c r="L65" s="110"/>
      <c r="M65" s="38">
        <f t="shared" si="1"/>
        <v>0</v>
      </c>
      <c r="N65" s="38"/>
      <c r="O65" s="38">
        <v>0</v>
      </c>
      <c r="P65" s="38"/>
      <c r="Q65" s="38"/>
    </row>
  </sheetData>
  <mergeCells count="31">
    <mergeCell ref="A2:Q3"/>
    <mergeCell ref="A4:Q4"/>
    <mergeCell ref="A6:A8"/>
    <mergeCell ref="B6:B8"/>
    <mergeCell ref="C6:E6"/>
    <mergeCell ref="F6:K6"/>
    <mergeCell ref="M6:O6"/>
    <mergeCell ref="C7:D7"/>
    <mergeCell ref="F7:F8"/>
    <mergeCell ref="I7:I8"/>
    <mergeCell ref="J7:J8"/>
    <mergeCell ref="E7:E8"/>
    <mergeCell ref="G7:G8"/>
    <mergeCell ref="H7:H8"/>
    <mergeCell ref="K7:K8"/>
    <mergeCell ref="M7:M8"/>
    <mergeCell ref="P6:P8"/>
    <mergeCell ref="O21:O23"/>
    <mergeCell ref="P21:P23"/>
    <mergeCell ref="A5:Q5"/>
    <mergeCell ref="Q6:Q8"/>
    <mergeCell ref="N7:N8"/>
    <mergeCell ref="L6:L8"/>
    <mergeCell ref="L21:L23"/>
    <mergeCell ref="M21:M23"/>
    <mergeCell ref="N21:N23"/>
    <mergeCell ref="L49:L65"/>
    <mergeCell ref="L25:L26"/>
    <mergeCell ref="L27:L28"/>
    <mergeCell ref="L31:L32"/>
    <mergeCell ref="O7:O8"/>
  </mergeCells>
  <pageMargins left="0.31496062992125984" right="0.11811023622047245" top="0.35433070866141736" bottom="0.35433070866141736"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selection activeCell="H8" sqref="H8:H11"/>
    </sheetView>
  </sheetViews>
  <sheetFormatPr defaultRowHeight="15.75" x14ac:dyDescent="0.25"/>
  <sheetData>
    <row r="1" spans="1:23" x14ac:dyDescent="0.25">
      <c r="A1" s="90" t="s">
        <v>69</v>
      </c>
      <c r="B1" s="90"/>
      <c r="C1" s="90"/>
      <c r="D1" s="90"/>
      <c r="E1" s="90"/>
      <c r="F1" s="90"/>
      <c r="G1" s="90"/>
      <c r="O1" s="90" t="s">
        <v>74</v>
      </c>
      <c r="P1" s="90"/>
      <c r="Q1" s="90"/>
      <c r="R1" s="90"/>
    </row>
    <row r="2" spans="1:23" ht="24.75" customHeight="1" x14ac:dyDescent="0.25">
      <c r="A2" s="90" t="s">
        <v>70</v>
      </c>
      <c r="B2" s="90"/>
      <c r="C2" s="90"/>
      <c r="D2" s="90"/>
      <c r="E2" s="90"/>
      <c r="F2" s="90"/>
      <c r="G2" s="90"/>
    </row>
    <row r="3" spans="1:23" ht="15" customHeight="1" x14ac:dyDescent="0.25">
      <c r="A3" s="90" t="s">
        <v>71</v>
      </c>
      <c r="B3" s="90"/>
      <c r="C3" s="90"/>
      <c r="D3" s="90"/>
      <c r="E3" s="90"/>
      <c r="F3" s="90"/>
      <c r="G3" s="90"/>
    </row>
    <row r="4" spans="1:23" x14ac:dyDescent="0.25">
      <c r="A4" s="90" t="s">
        <v>72</v>
      </c>
      <c r="B4" s="90"/>
      <c r="C4" s="90"/>
      <c r="D4" s="90"/>
      <c r="E4" s="90"/>
      <c r="F4" s="90"/>
      <c r="G4" s="90"/>
    </row>
    <row r="5" spans="1:23" x14ac:dyDescent="0.25">
      <c r="A5" s="90" t="s">
        <v>73</v>
      </c>
      <c r="B5" s="90"/>
      <c r="C5" s="90"/>
      <c r="D5" s="90"/>
      <c r="E5" s="90"/>
      <c r="F5" s="90"/>
      <c r="G5" s="90"/>
    </row>
    <row r="7" spans="1:23" ht="39" customHeight="1" x14ac:dyDescent="0.25">
      <c r="A7" s="95" t="s">
        <v>51</v>
      </c>
      <c r="B7" s="95"/>
      <c r="C7" s="95"/>
      <c r="D7" s="95"/>
      <c r="E7" s="95"/>
      <c r="F7" s="95"/>
      <c r="G7" s="95"/>
      <c r="H7" s="95"/>
      <c r="I7" s="95"/>
      <c r="J7" s="95"/>
      <c r="K7" s="95"/>
      <c r="L7" s="95"/>
      <c r="M7" s="95"/>
      <c r="N7" s="95"/>
      <c r="O7" s="95"/>
      <c r="P7" s="95"/>
      <c r="Q7" s="95"/>
      <c r="R7" s="95"/>
      <c r="S7" s="95"/>
      <c r="T7" s="95"/>
      <c r="U7" s="15"/>
      <c r="V7" s="15"/>
      <c r="W7" s="15"/>
    </row>
    <row r="8" spans="1:23" ht="31.5" customHeight="1" x14ac:dyDescent="0.25">
      <c r="A8" s="91" t="s">
        <v>13</v>
      </c>
      <c r="B8" s="91" t="s">
        <v>52</v>
      </c>
      <c r="C8" s="91" t="s">
        <v>53</v>
      </c>
      <c r="D8" s="91" t="s">
        <v>54</v>
      </c>
      <c r="E8" s="91" t="s">
        <v>55</v>
      </c>
      <c r="F8" s="91" t="s">
        <v>56</v>
      </c>
      <c r="G8" s="91" t="s">
        <v>16</v>
      </c>
      <c r="H8" s="91" t="s">
        <v>57</v>
      </c>
      <c r="I8" s="91" t="s">
        <v>58</v>
      </c>
      <c r="J8" s="91" t="s">
        <v>59</v>
      </c>
      <c r="K8" s="91" t="s">
        <v>17</v>
      </c>
      <c r="L8" s="91"/>
      <c r="M8" s="91"/>
      <c r="N8" s="91"/>
      <c r="O8" s="91" t="s">
        <v>60</v>
      </c>
      <c r="P8" s="91"/>
      <c r="Q8" s="91"/>
      <c r="R8" s="91"/>
      <c r="S8" s="91"/>
      <c r="T8" s="91"/>
    </row>
    <row r="9" spans="1:23" ht="31.5" x14ac:dyDescent="0.25">
      <c r="A9" s="91"/>
      <c r="B9" s="91"/>
      <c r="C9" s="91"/>
      <c r="D9" s="91"/>
      <c r="E9" s="91"/>
      <c r="F9" s="91"/>
      <c r="G9" s="91"/>
      <c r="H9" s="91"/>
      <c r="I9" s="91"/>
      <c r="J9" s="91"/>
      <c r="K9" s="91" t="s">
        <v>22</v>
      </c>
      <c r="L9" s="91"/>
      <c r="M9" s="91"/>
      <c r="N9" s="91" t="s">
        <v>23</v>
      </c>
      <c r="O9" s="91" t="s">
        <v>61</v>
      </c>
      <c r="P9" s="91" t="s">
        <v>62</v>
      </c>
      <c r="Q9" s="91"/>
      <c r="R9" s="91"/>
      <c r="S9" s="91"/>
      <c r="T9" s="6" t="s">
        <v>30</v>
      </c>
    </row>
    <row r="10" spans="1:23" ht="47.25" x14ac:dyDescent="0.25">
      <c r="A10" s="91"/>
      <c r="B10" s="91"/>
      <c r="C10" s="91"/>
      <c r="D10" s="91"/>
      <c r="E10" s="91"/>
      <c r="F10" s="91"/>
      <c r="G10" s="91"/>
      <c r="H10" s="91"/>
      <c r="I10" s="91"/>
      <c r="J10" s="91"/>
      <c r="K10" s="91" t="s">
        <v>31</v>
      </c>
      <c r="L10" s="91" t="s">
        <v>32</v>
      </c>
      <c r="M10" s="91"/>
      <c r="N10" s="91"/>
      <c r="O10" s="91"/>
      <c r="P10" s="6" t="s">
        <v>63</v>
      </c>
      <c r="Q10" s="6" t="s">
        <v>26</v>
      </c>
      <c r="R10" s="6" t="s">
        <v>27</v>
      </c>
      <c r="S10" s="6" t="s">
        <v>28</v>
      </c>
      <c r="T10" s="7"/>
    </row>
    <row r="11" spans="1:23" ht="31.5" x14ac:dyDescent="0.25">
      <c r="A11" s="91"/>
      <c r="B11" s="91"/>
      <c r="C11" s="91"/>
      <c r="D11" s="91"/>
      <c r="E11" s="91"/>
      <c r="F11" s="91"/>
      <c r="G11" s="91"/>
      <c r="H11" s="91"/>
      <c r="I11" s="91"/>
      <c r="J11" s="91"/>
      <c r="K11" s="91"/>
      <c r="L11" s="6" t="s">
        <v>33</v>
      </c>
      <c r="M11" s="6" t="s">
        <v>34</v>
      </c>
      <c r="N11" s="7"/>
      <c r="O11" s="7"/>
      <c r="P11" s="7"/>
      <c r="Q11" s="7"/>
      <c r="R11" s="7"/>
      <c r="S11" s="7"/>
      <c r="T11" s="7"/>
    </row>
    <row r="12" spans="1:23" x14ac:dyDescent="0.25">
      <c r="A12" s="8">
        <v>1</v>
      </c>
      <c r="B12" s="8">
        <v>2</v>
      </c>
      <c r="C12" s="8">
        <v>3</v>
      </c>
      <c r="D12" s="8">
        <v>4</v>
      </c>
      <c r="E12" s="8">
        <v>5</v>
      </c>
      <c r="F12" s="8">
        <v>6</v>
      </c>
      <c r="G12" s="8">
        <v>7</v>
      </c>
      <c r="H12" s="8">
        <v>8</v>
      </c>
      <c r="I12" s="8">
        <v>9</v>
      </c>
      <c r="J12" s="8">
        <v>10</v>
      </c>
      <c r="K12" s="8">
        <v>11</v>
      </c>
      <c r="L12" s="8">
        <v>12</v>
      </c>
      <c r="M12" s="8">
        <v>13</v>
      </c>
      <c r="N12" s="8">
        <v>14</v>
      </c>
      <c r="O12" s="8">
        <v>15</v>
      </c>
      <c r="P12" s="8">
        <v>16</v>
      </c>
      <c r="Q12" s="8">
        <v>17</v>
      </c>
      <c r="R12" s="8">
        <v>18</v>
      </c>
      <c r="S12" s="8">
        <v>19</v>
      </c>
      <c r="T12" s="8">
        <v>20</v>
      </c>
    </row>
    <row r="13" spans="1:23" ht="63" x14ac:dyDescent="0.25">
      <c r="A13" s="11" t="s">
        <v>64</v>
      </c>
      <c r="B13" s="9"/>
      <c r="C13" s="9"/>
      <c r="D13" s="9"/>
      <c r="E13" s="9"/>
      <c r="F13" s="9"/>
      <c r="G13" s="9"/>
      <c r="H13" s="9"/>
      <c r="I13" s="9"/>
      <c r="J13" s="9"/>
      <c r="K13" s="9"/>
      <c r="L13" s="9"/>
      <c r="M13" s="9"/>
      <c r="N13" s="9"/>
      <c r="O13" s="9"/>
      <c r="P13" s="9"/>
      <c r="Q13" s="9"/>
      <c r="R13" s="9"/>
      <c r="S13" s="9"/>
      <c r="T13" s="9"/>
    </row>
    <row r="14" spans="1:23" x14ac:dyDescent="0.25">
      <c r="A14" s="9" t="s">
        <v>65</v>
      </c>
      <c r="B14" s="9"/>
      <c r="C14" s="9"/>
      <c r="D14" s="9"/>
      <c r="E14" s="9"/>
      <c r="F14" s="9"/>
      <c r="G14" s="9"/>
      <c r="H14" s="9"/>
      <c r="I14" s="9"/>
      <c r="J14" s="9"/>
      <c r="K14" s="9"/>
      <c r="L14" s="9"/>
      <c r="M14" s="9"/>
      <c r="N14" s="9"/>
      <c r="O14" s="9"/>
      <c r="P14" s="9"/>
      <c r="Q14" s="9"/>
      <c r="R14" s="9"/>
      <c r="S14" s="9"/>
      <c r="T14" s="9"/>
    </row>
    <row r="15" spans="1:23" x14ac:dyDescent="0.25">
      <c r="A15" s="9" t="s">
        <v>66</v>
      </c>
      <c r="B15" s="9"/>
      <c r="C15" s="9"/>
      <c r="D15" s="9"/>
      <c r="E15" s="9"/>
      <c r="F15" s="9"/>
      <c r="G15" s="9"/>
      <c r="H15" s="9"/>
      <c r="I15" s="9"/>
      <c r="J15" s="9"/>
      <c r="K15" s="9"/>
      <c r="L15" s="9"/>
      <c r="M15" s="9"/>
      <c r="N15" s="9"/>
      <c r="O15" s="9"/>
      <c r="P15" s="9"/>
      <c r="Q15" s="9"/>
      <c r="R15" s="9"/>
      <c r="S15" s="9"/>
      <c r="T15" s="9"/>
    </row>
    <row r="16" spans="1:23" ht="47.25" x14ac:dyDescent="0.25">
      <c r="A16" s="11" t="s">
        <v>67</v>
      </c>
      <c r="B16" s="9"/>
      <c r="C16" s="9"/>
      <c r="D16" s="9"/>
      <c r="E16" s="9"/>
      <c r="F16" s="9"/>
      <c r="G16" s="9"/>
      <c r="H16" s="9"/>
      <c r="I16" s="9"/>
      <c r="J16" s="9"/>
      <c r="K16" s="9"/>
      <c r="L16" s="9"/>
      <c r="M16" s="9"/>
      <c r="N16" s="9"/>
      <c r="O16" s="9"/>
      <c r="P16" s="9"/>
      <c r="Q16" s="9"/>
      <c r="R16" s="9"/>
      <c r="S16" s="9"/>
      <c r="T16" s="9"/>
    </row>
    <row r="17" spans="1:20" x14ac:dyDescent="0.25">
      <c r="A17" s="9" t="s">
        <v>65</v>
      </c>
      <c r="B17" s="9"/>
      <c r="C17" s="9"/>
      <c r="D17" s="9"/>
      <c r="E17" s="9"/>
      <c r="F17" s="9"/>
      <c r="G17" s="9"/>
      <c r="H17" s="9"/>
      <c r="I17" s="9"/>
      <c r="J17" s="9"/>
      <c r="K17" s="9"/>
      <c r="L17" s="9"/>
      <c r="M17" s="9"/>
      <c r="N17" s="9"/>
      <c r="O17" s="9"/>
      <c r="P17" s="9"/>
      <c r="Q17" s="9"/>
      <c r="R17" s="9"/>
      <c r="S17" s="9"/>
      <c r="T17" s="9"/>
    </row>
    <row r="18" spans="1:20" x14ac:dyDescent="0.25">
      <c r="A18" s="9" t="s">
        <v>66</v>
      </c>
      <c r="B18" s="9"/>
      <c r="C18" s="9"/>
      <c r="D18" s="9"/>
      <c r="E18" s="9"/>
      <c r="F18" s="9"/>
      <c r="G18" s="9"/>
      <c r="H18" s="9"/>
      <c r="I18" s="9"/>
      <c r="J18" s="9"/>
      <c r="K18" s="9"/>
      <c r="L18" s="9"/>
      <c r="M18" s="9"/>
      <c r="N18" s="9"/>
      <c r="O18" s="9"/>
      <c r="P18" s="9"/>
      <c r="Q18" s="9"/>
      <c r="R18" s="9"/>
      <c r="S18" s="9"/>
      <c r="T18" s="9"/>
    </row>
    <row r="19" spans="1:20" ht="47.25" x14ac:dyDescent="0.25">
      <c r="A19" s="11" t="s">
        <v>68</v>
      </c>
      <c r="B19" s="9"/>
      <c r="C19" s="9"/>
      <c r="D19" s="9"/>
      <c r="E19" s="9"/>
      <c r="F19" s="9"/>
      <c r="G19" s="9"/>
      <c r="H19" s="9"/>
      <c r="I19" s="9"/>
      <c r="J19" s="9"/>
      <c r="K19" s="9"/>
      <c r="L19" s="9"/>
      <c r="M19" s="9"/>
      <c r="N19" s="9"/>
      <c r="O19" s="9"/>
      <c r="P19" s="9"/>
      <c r="Q19" s="9"/>
      <c r="R19" s="9"/>
      <c r="S19" s="9"/>
      <c r="T19" s="9"/>
    </row>
    <row r="20" spans="1:20" x14ac:dyDescent="0.25">
      <c r="A20" s="9" t="s">
        <v>65</v>
      </c>
      <c r="B20" s="9"/>
      <c r="C20" s="9"/>
      <c r="D20" s="9"/>
      <c r="E20" s="9"/>
      <c r="F20" s="9"/>
      <c r="G20" s="9"/>
      <c r="H20" s="9"/>
      <c r="I20" s="9"/>
      <c r="J20" s="9"/>
      <c r="K20" s="9"/>
      <c r="L20" s="9"/>
      <c r="M20" s="9"/>
      <c r="N20" s="9"/>
      <c r="O20" s="9"/>
      <c r="P20" s="9"/>
      <c r="Q20" s="9"/>
      <c r="R20" s="9"/>
      <c r="S20" s="9"/>
      <c r="T20" s="9"/>
    </row>
    <row r="21" spans="1:20" x14ac:dyDescent="0.25">
      <c r="A21" s="9" t="s">
        <v>66</v>
      </c>
      <c r="B21" s="9"/>
      <c r="C21" s="9"/>
      <c r="D21" s="9"/>
      <c r="E21" s="9"/>
      <c r="F21" s="9"/>
      <c r="G21" s="9"/>
      <c r="H21" s="9"/>
      <c r="I21" s="9"/>
      <c r="J21" s="9"/>
      <c r="K21" s="9"/>
      <c r="L21" s="9"/>
      <c r="M21" s="9"/>
      <c r="N21" s="9"/>
      <c r="O21" s="9"/>
      <c r="P21" s="9"/>
      <c r="Q21" s="9"/>
      <c r="R21" s="9"/>
      <c r="S21" s="9"/>
      <c r="T21" s="9"/>
    </row>
    <row r="22" spans="1:20" ht="31.5" x14ac:dyDescent="0.25">
      <c r="A22" s="6" t="s">
        <v>37</v>
      </c>
      <c r="B22" s="9"/>
      <c r="C22" s="9"/>
      <c r="D22" s="9"/>
      <c r="E22" s="9"/>
      <c r="F22" s="9"/>
      <c r="G22" s="9"/>
      <c r="H22" s="9"/>
      <c r="I22" s="9"/>
      <c r="J22" s="9"/>
      <c r="K22" s="9"/>
      <c r="L22" s="9"/>
      <c r="M22" s="9"/>
      <c r="N22" s="9"/>
      <c r="O22" s="9"/>
      <c r="P22" s="9"/>
      <c r="Q22" s="9"/>
      <c r="R22" s="9"/>
      <c r="S22" s="9"/>
      <c r="T22" s="9"/>
    </row>
    <row r="23" spans="1:20" x14ac:dyDescent="0.25">
      <c r="A23" s="12"/>
      <c r="B23" s="10"/>
      <c r="C23" s="10"/>
      <c r="D23" s="10"/>
      <c r="E23" s="10"/>
      <c r="F23" s="10"/>
      <c r="G23" s="10"/>
      <c r="H23" s="10"/>
      <c r="I23" s="10"/>
      <c r="J23" s="10"/>
      <c r="K23" s="10"/>
      <c r="L23" s="10"/>
      <c r="M23" s="10"/>
      <c r="N23" s="10"/>
      <c r="O23" s="10"/>
      <c r="P23" s="10"/>
      <c r="Q23" s="10"/>
      <c r="R23" s="10"/>
      <c r="S23" s="10"/>
      <c r="T23" s="10"/>
    </row>
    <row r="25" spans="1:20" hidden="1" x14ac:dyDescent="0.25">
      <c r="A25" s="13" t="s">
        <v>39</v>
      </c>
    </row>
    <row r="26" spans="1:20" hidden="1" x14ac:dyDescent="0.25">
      <c r="A26" s="1" t="s">
        <v>40</v>
      </c>
    </row>
    <row r="27" spans="1:20" hidden="1" x14ac:dyDescent="0.25">
      <c r="A27" s="13" t="s">
        <v>41</v>
      </c>
    </row>
    <row r="28" spans="1:20" hidden="1" x14ac:dyDescent="0.25"/>
    <row r="31" spans="1:20" x14ac:dyDescent="0.25">
      <c r="A31" s="2" t="s">
        <v>43</v>
      </c>
    </row>
    <row r="32" spans="1:20" x14ac:dyDescent="0.25">
      <c r="A32" s="2" t="s">
        <v>44</v>
      </c>
    </row>
    <row r="33" spans="1:1" x14ac:dyDescent="0.25">
      <c r="A33" s="2" t="s">
        <v>75</v>
      </c>
    </row>
    <row r="34" spans="1:1" x14ac:dyDescent="0.25">
      <c r="A34" s="14" t="s">
        <v>76</v>
      </c>
    </row>
    <row r="35" spans="1:1" x14ac:dyDescent="0.25">
      <c r="A35" s="2" t="s">
        <v>47</v>
      </c>
    </row>
    <row r="36" spans="1:1" x14ac:dyDescent="0.25">
      <c r="A36" s="2" t="s">
        <v>77</v>
      </c>
    </row>
  </sheetData>
  <mergeCells count="25">
    <mergeCell ref="O8:T8"/>
    <mergeCell ref="K9:M9"/>
    <mergeCell ref="A7:T7"/>
    <mergeCell ref="A1:G1"/>
    <mergeCell ref="A2:G2"/>
    <mergeCell ref="A3:G3"/>
    <mergeCell ref="A4:G4"/>
    <mergeCell ref="A5:G5"/>
    <mergeCell ref="O1:R1"/>
    <mergeCell ref="N9:N10"/>
    <mergeCell ref="O9:O10"/>
    <mergeCell ref="P9:S9"/>
    <mergeCell ref="A8:A11"/>
    <mergeCell ref="B8:B11"/>
    <mergeCell ref="C8:C11"/>
    <mergeCell ref="D8:D11"/>
    <mergeCell ref="E8:E11"/>
    <mergeCell ref="F8:F11"/>
    <mergeCell ref="K10:K11"/>
    <mergeCell ref="L10:M10"/>
    <mergeCell ref="G8:G11"/>
    <mergeCell ref="H8:H11"/>
    <mergeCell ref="I8:I11"/>
    <mergeCell ref="J8:J11"/>
    <mergeCell ref="K8:N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1" workbookViewId="0">
      <selection activeCell="D17" sqref="D17:D20"/>
    </sheetView>
  </sheetViews>
  <sheetFormatPr defaultRowHeight="15.75" x14ac:dyDescent="0.25"/>
  <cols>
    <col min="2" max="2" width="47.375" customWidth="1"/>
    <col min="3" max="3" width="17.125" customWidth="1"/>
    <col min="4" max="4" width="18.875" customWidth="1"/>
    <col min="5" max="5" width="19.625" customWidth="1"/>
    <col min="6" max="6" width="22.625" customWidth="1"/>
  </cols>
  <sheetData>
    <row r="1" spans="1:6" x14ac:dyDescent="0.25">
      <c r="A1" s="1" t="s">
        <v>0</v>
      </c>
      <c r="E1" s="1" t="s">
        <v>96</v>
      </c>
    </row>
    <row r="2" spans="1:6" x14ac:dyDescent="0.25">
      <c r="A2" s="1" t="s">
        <v>94</v>
      </c>
    </row>
    <row r="3" spans="1:6" x14ac:dyDescent="0.25">
      <c r="A3" s="1" t="s">
        <v>95</v>
      </c>
    </row>
    <row r="4" spans="1:6" x14ac:dyDescent="0.25">
      <c r="A4" s="1" t="s">
        <v>72</v>
      </c>
    </row>
    <row r="5" spans="1:6" x14ac:dyDescent="0.25">
      <c r="A5" s="1" t="s">
        <v>73</v>
      </c>
    </row>
    <row r="7" spans="1:6" hidden="1" x14ac:dyDescent="0.25"/>
    <row r="8" spans="1:6" hidden="1" x14ac:dyDescent="0.25"/>
    <row r="9" spans="1:6" ht="31.5" customHeight="1" x14ac:dyDescent="0.25">
      <c r="A9" s="95" t="s">
        <v>78</v>
      </c>
      <c r="B9" s="95"/>
      <c r="C9" s="95"/>
      <c r="D9" s="95"/>
      <c r="E9" s="95"/>
      <c r="F9" s="95"/>
    </row>
    <row r="10" spans="1:6" ht="31.5" x14ac:dyDescent="0.25">
      <c r="A10" s="6" t="s">
        <v>79</v>
      </c>
      <c r="B10" s="6" t="s">
        <v>80</v>
      </c>
      <c r="C10" s="6" t="s">
        <v>81</v>
      </c>
      <c r="D10" s="6" t="s">
        <v>82</v>
      </c>
      <c r="E10" s="6" t="s">
        <v>83</v>
      </c>
      <c r="F10" s="6" t="s">
        <v>84</v>
      </c>
    </row>
    <row r="11" spans="1:6" x14ac:dyDescent="0.25">
      <c r="A11" s="8"/>
      <c r="B11" s="8">
        <v>1</v>
      </c>
      <c r="C11" s="8">
        <v>2</v>
      </c>
      <c r="D11" s="8">
        <v>3</v>
      </c>
      <c r="E11" s="8">
        <v>4</v>
      </c>
      <c r="F11" s="8">
        <v>5</v>
      </c>
    </row>
    <row r="12" spans="1:6" x14ac:dyDescent="0.25">
      <c r="A12" s="7">
        <v>1</v>
      </c>
      <c r="B12" s="9" t="s">
        <v>85</v>
      </c>
      <c r="C12" s="7"/>
      <c r="D12" s="7"/>
      <c r="E12" s="7"/>
      <c r="F12" s="7"/>
    </row>
    <row r="13" spans="1:6" x14ac:dyDescent="0.25">
      <c r="A13" s="7">
        <v>2</v>
      </c>
      <c r="B13" s="9" t="s">
        <v>86</v>
      </c>
      <c r="C13" s="7"/>
      <c r="D13" s="7"/>
      <c r="E13" s="7"/>
      <c r="F13" s="7"/>
    </row>
    <row r="14" spans="1:6" x14ac:dyDescent="0.25">
      <c r="A14" s="7">
        <v>3</v>
      </c>
      <c r="B14" s="9" t="s">
        <v>87</v>
      </c>
      <c r="C14" s="7"/>
      <c r="D14" s="7"/>
      <c r="E14" s="7"/>
      <c r="F14" s="7"/>
    </row>
    <row r="15" spans="1:6" x14ac:dyDescent="0.25">
      <c r="A15" s="7">
        <v>4</v>
      </c>
      <c r="B15" s="9" t="s">
        <v>88</v>
      </c>
      <c r="C15" s="7"/>
      <c r="D15" s="7"/>
      <c r="E15" s="7"/>
      <c r="F15" s="7"/>
    </row>
    <row r="16" spans="1:6" x14ac:dyDescent="0.25">
      <c r="A16" s="7">
        <v>5</v>
      </c>
      <c r="B16" s="9" t="s">
        <v>89</v>
      </c>
      <c r="C16" s="7"/>
      <c r="D16" s="7"/>
      <c r="E16" s="7"/>
      <c r="F16" s="7"/>
    </row>
    <row r="17" spans="1:6" x14ac:dyDescent="0.25">
      <c r="A17" s="92">
        <v>6</v>
      </c>
      <c r="B17" s="9" t="s">
        <v>90</v>
      </c>
      <c r="C17" s="92"/>
      <c r="D17" s="92"/>
      <c r="E17" s="92"/>
      <c r="F17" s="92"/>
    </row>
    <row r="18" spans="1:6" x14ac:dyDescent="0.25">
      <c r="A18" s="92"/>
      <c r="B18" s="9" t="s">
        <v>91</v>
      </c>
      <c r="C18" s="92"/>
      <c r="D18" s="92"/>
      <c r="E18" s="92"/>
      <c r="F18" s="92"/>
    </row>
    <row r="19" spans="1:6" ht="31.5" x14ac:dyDescent="0.25">
      <c r="A19" s="92"/>
      <c r="B19" s="9" t="s">
        <v>92</v>
      </c>
      <c r="C19" s="92"/>
      <c r="D19" s="92"/>
      <c r="E19" s="92"/>
      <c r="F19" s="92"/>
    </row>
    <row r="20" spans="1:6" ht="31.5" x14ac:dyDescent="0.25">
      <c r="A20" s="92"/>
      <c r="B20" s="9" t="s">
        <v>93</v>
      </c>
      <c r="C20" s="92"/>
      <c r="D20" s="92"/>
      <c r="E20" s="92"/>
      <c r="F20" s="92"/>
    </row>
    <row r="23" spans="1:6" x14ac:dyDescent="0.25">
      <c r="B23" s="1" t="s">
        <v>97</v>
      </c>
      <c r="D23" s="13" t="s">
        <v>99</v>
      </c>
    </row>
    <row r="24" spans="1:6" x14ac:dyDescent="0.25">
      <c r="B24" s="13" t="s">
        <v>98</v>
      </c>
      <c r="D24" s="1" t="s">
        <v>42</v>
      </c>
    </row>
    <row r="25" spans="1:6" x14ac:dyDescent="0.25">
      <c r="D25" s="13" t="s">
        <v>41</v>
      </c>
    </row>
    <row r="26" spans="1:6" x14ac:dyDescent="0.25">
      <c r="B26" s="2" t="s">
        <v>100</v>
      </c>
    </row>
    <row r="27" spans="1:6" x14ac:dyDescent="0.25">
      <c r="B27" s="14" t="s">
        <v>76</v>
      </c>
    </row>
    <row r="28" spans="1:6" x14ac:dyDescent="0.25">
      <c r="B28" s="14" t="s">
        <v>101</v>
      </c>
    </row>
    <row r="29" spans="1:6" x14ac:dyDescent="0.25">
      <c r="B29" s="14" t="s">
        <v>102</v>
      </c>
    </row>
    <row r="30" spans="1:6" x14ac:dyDescent="0.25">
      <c r="B30" s="14" t="s">
        <v>103</v>
      </c>
    </row>
    <row r="31" spans="1:6" x14ac:dyDescent="0.25">
      <c r="B31" s="14" t="s">
        <v>104</v>
      </c>
    </row>
    <row r="32" spans="1:6" x14ac:dyDescent="0.25">
      <c r="B32" s="14" t="s">
        <v>105</v>
      </c>
    </row>
  </sheetData>
  <mergeCells count="6">
    <mergeCell ref="A9:F9"/>
    <mergeCell ref="A17:A20"/>
    <mergeCell ref="C17:C20"/>
    <mergeCell ref="D17:D20"/>
    <mergeCell ref="E17:E20"/>
    <mergeCell ref="F17:F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40" workbookViewId="0">
      <selection activeCell="B49" sqref="B49:B55"/>
    </sheetView>
  </sheetViews>
  <sheetFormatPr defaultRowHeight="15.75" x14ac:dyDescent="0.25"/>
  <cols>
    <col min="2" max="2" width="29" customWidth="1"/>
    <col min="3" max="3" width="17.875" customWidth="1"/>
    <col min="4" max="4" width="21" customWidth="1"/>
    <col min="5" max="5" width="22.5" customWidth="1"/>
    <col min="6" max="6" width="21.875" customWidth="1"/>
  </cols>
  <sheetData>
    <row r="1" spans="1:6" x14ac:dyDescent="0.25">
      <c r="A1" s="1" t="s">
        <v>0</v>
      </c>
      <c r="E1" s="1" t="s">
        <v>134</v>
      </c>
    </row>
    <row r="2" spans="1:6" x14ac:dyDescent="0.25">
      <c r="A2" s="1" t="s">
        <v>132</v>
      </c>
    </row>
    <row r="3" spans="1:6" x14ac:dyDescent="0.25">
      <c r="A3" s="1" t="s">
        <v>133</v>
      </c>
    </row>
    <row r="4" spans="1:6" x14ac:dyDescent="0.25">
      <c r="A4" s="1" t="s">
        <v>72</v>
      </c>
    </row>
    <row r="5" spans="1:6" x14ac:dyDescent="0.25">
      <c r="A5" s="1" t="s">
        <v>73</v>
      </c>
    </row>
    <row r="7" spans="1:6" x14ac:dyDescent="0.25">
      <c r="A7" s="95" t="s">
        <v>106</v>
      </c>
      <c r="B7" s="95"/>
      <c r="C7" s="95"/>
      <c r="D7" s="95"/>
      <c r="E7" s="95"/>
      <c r="F7" s="95"/>
    </row>
    <row r="8" spans="1:6" ht="31.5" x14ac:dyDescent="0.25">
      <c r="A8" s="6" t="s">
        <v>79</v>
      </c>
      <c r="B8" s="6" t="s">
        <v>80</v>
      </c>
      <c r="C8" s="6" t="s">
        <v>81</v>
      </c>
      <c r="D8" s="6" t="s">
        <v>82</v>
      </c>
      <c r="E8" s="6" t="s">
        <v>83</v>
      </c>
      <c r="F8" s="6" t="s">
        <v>84</v>
      </c>
    </row>
    <row r="9" spans="1:6" x14ac:dyDescent="0.25">
      <c r="A9" s="9"/>
      <c r="B9" s="8">
        <v>1</v>
      </c>
      <c r="C9" s="8">
        <v>2</v>
      </c>
      <c r="D9" s="8">
        <v>3</v>
      </c>
      <c r="E9" s="8">
        <v>4</v>
      </c>
      <c r="F9" s="8">
        <v>5</v>
      </c>
    </row>
    <row r="10" spans="1:6" x14ac:dyDescent="0.25">
      <c r="A10" s="7"/>
      <c r="B10" s="11" t="s">
        <v>107</v>
      </c>
      <c r="C10" s="9"/>
      <c r="D10" s="9"/>
      <c r="E10" s="9"/>
      <c r="F10" s="9"/>
    </row>
    <row r="11" spans="1:6" x14ac:dyDescent="0.25">
      <c r="A11" s="7">
        <v>1</v>
      </c>
      <c r="B11" s="9" t="s">
        <v>108</v>
      </c>
      <c r="C11" s="9"/>
      <c r="D11" s="9"/>
      <c r="E11" s="9"/>
      <c r="F11" s="9"/>
    </row>
    <row r="12" spans="1:6" x14ac:dyDescent="0.25">
      <c r="A12" s="7">
        <v>2</v>
      </c>
      <c r="B12" s="9" t="s">
        <v>109</v>
      </c>
      <c r="C12" s="9"/>
      <c r="D12" s="9"/>
      <c r="E12" s="9"/>
      <c r="F12" s="9"/>
    </row>
    <row r="13" spans="1:6" ht="18.75" x14ac:dyDescent="0.25">
      <c r="A13" s="7">
        <v>3</v>
      </c>
      <c r="B13" s="9" t="s">
        <v>110</v>
      </c>
      <c r="C13" s="9"/>
      <c r="D13" s="9"/>
      <c r="E13" s="9"/>
      <c r="F13" s="9"/>
    </row>
    <row r="14" spans="1:6" x14ac:dyDescent="0.25">
      <c r="A14" s="7">
        <v>4</v>
      </c>
      <c r="B14" s="9" t="s">
        <v>111</v>
      </c>
      <c r="C14" s="9"/>
      <c r="D14" s="9"/>
      <c r="E14" s="9"/>
      <c r="F14" s="9"/>
    </row>
    <row r="15" spans="1:6" ht="18.75" x14ac:dyDescent="0.25">
      <c r="A15" s="7">
        <v>5</v>
      </c>
      <c r="B15" s="9" t="s">
        <v>112</v>
      </c>
      <c r="C15" s="9"/>
      <c r="D15" s="9"/>
      <c r="E15" s="9"/>
      <c r="F15" s="9"/>
    </row>
    <row r="16" spans="1:6" x14ac:dyDescent="0.25">
      <c r="A16" s="7"/>
      <c r="B16" s="9" t="s">
        <v>113</v>
      </c>
      <c r="C16" s="9"/>
      <c r="D16" s="9"/>
      <c r="E16" s="9"/>
      <c r="F16" s="9"/>
    </row>
    <row r="17" spans="1:6" x14ac:dyDescent="0.25">
      <c r="A17" s="7"/>
      <c r="B17" s="9" t="s">
        <v>114</v>
      </c>
      <c r="C17" s="9"/>
      <c r="D17" s="9"/>
      <c r="E17" s="9"/>
      <c r="F17" s="9"/>
    </row>
    <row r="18" spans="1:6" x14ac:dyDescent="0.25">
      <c r="A18" s="7"/>
      <c r="B18" s="9" t="s">
        <v>115</v>
      </c>
      <c r="C18" s="9"/>
      <c r="D18" s="9"/>
      <c r="E18" s="9"/>
      <c r="F18" s="9"/>
    </row>
    <row r="19" spans="1:6" x14ac:dyDescent="0.25">
      <c r="A19" s="7"/>
      <c r="B19" s="9" t="s">
        <v>116</v>
      </c>
      <c r="C19" s="9"/>
      <c r="D19" s="9"/>
      <c r="E19" s="9"/>
      <c r="F19" s="9"/>
    </row>
    <row r="20" spans="1:6" x14ac:dyDescent="0.25">
      <c r="A20" s="7"/>
      <c r="B20" s="9" t="s">
        <v>117</v>
      </c>
      <c r="C20" s="9"/>
      <c r="D20" s="9"/>
      <c r="E20" s="9"/>
      <c r="F20" s="9"/>
    </row>
    <row r="21" spans="1:6" x14ac:dyDescent="0.25">
      <c r="A21" s="7"/>
      <c r="B21" s="9" t="s">
        <v>118</v>
      </c>
      <c r="C21" s="9"/>
      <c r="D21" s="9"/>
      <c r="E21" s="9"/>
      <c r="F21" s="9"/>
    </row>
    <row r="22" spans="1:6" x14ac:dyDescent="0.25">
      <c r="A22" s="7"/>
      <c r="B22" s="9" t="s">
        <v>119</v>
      </c>
      <c r="C22" s="9"/>
      <c r="D22" s="9"/>
      <c r="E22" s="9"/>
      <c r="F22" s="9"/>
    </row>
    <row r="23" spans="1:6" x14ac:dyDescent="0.25">
      <c r="A23" s="7">
        <v>6</v>
      </c>
      <c r="B23" s="9" t="s">
        <v>120</v>
      </c>
      <c r="C23" s="9"/>
      <c r="D23" s="9"/>
      <c r="E23" s="9"/>
      <c r="F23" s="9"/>
    </row>
    <row r="24" spans="1:6" x14ac:dyDescent="0.25">
      <c r="A24" s="7"/>
      <c r="B24" s="11" t="s">
        <v>121</v>
      </c>
      <c r="C24" s="9"/>
      <c r="D24" s="9"/>
      <c r="E24" s="9"/>
      <c r="F24" s="9"/>
    </row>
    <row r="25" spans="1:6" x14ac:dyDescent="0.25">
      <c r="A25" s="7">
        <v>1</v>
      </c>
      <c r="B25" s="9" t="s">
        <v>122</v>
      </c>
      <c r="C25" s="9"/>
      <c r="D25" s="9"/>
      <c r="E25" s="9"/>
      <c r="F25" s="9"/>
    </row>
    <row r="26" spans="1:6" x14ac:dyDescent="0.25">
      <c r="A26" s="7">
        <v>2</v>
      </c>
      <c r="B26" s="9" t="s">
        <v>123</v>
      </c>
      <c r="C26" s="9"/>
      <c r="D26" s="9"/>
      <c r="E26" s="9"/>
      <c r="F26" s="9"/>
    </row>
    <row r="27" spans="1:6" ht="18.75" x14ac:dyDescent="0.25">
      <c r="A27" s="7">
        <v>3</v>
      </c>
      <c r="B27" s="9" t="s">
        <v>124</v>
      </c>
      <c r="C27" s="9"/>
      <c r="D27" s="9"/>
      <c r="E27" s="9"/>
      <c r="F27" s="9"/>
    </row>
    <row r="28" spans="1:6" x14ac:dyDescent="0.25">
      <c r="A28" s="7">
        <v>4</v>
      </c>
      <c r="B28" s="9" t="s">
        <v>125</v>
      </c>
      <c r="C28" s="9"/>
      <c r="D28" s="9"/>
      <c r="E28" s="9"/>
      <c r="F28" s="9"/>
    </row>
    <row r="29" spans="1:6" x14ac:dyDescent="0.25">
      <c r="A29" s="7">
        <v>5</v>
      </c>
      <c r="B29" s="9" t="s">
        <v>126</v>
      </c>
      <c r="C29" s="9"/>
      <c r="D29" s="9"/>
      <c r="E29" s="9"/>
      <c r="F29" s="9"/>
    </row>
    <row r="30" spans="1:6" x14ac:dyDescent="0.25">
      <c r="A30" s="7"/>
      <c r="B30" s="9" t="s">
        <v>127</v>
      </c>
      <c r="C30" s="9"/>
      <c r="D30" s="9"/>
      <c r="E30" s="9"/>
      <c r="F30" s="9"/>
    </row>
    <row r="31" spans="1:6" x14ac:dyDescent="0.25">
      <c r="A31" s="7"/>
      <c r="B31" s="9" t="s">
        <v>128</v>
      </c>
      <c r="C31" s="9"/>
      <c r="D31" s="9"/>
      <c r="E31" s="9"/>
      <c r="F31" s="9"/>
    </row>
    <row r="32" spans="1:6" x14ac:dyDescent="0.25">
      <c r="A32" s="7">
        <v>6</v>
      </c>
      <c r="B32" s="9" t="s">
        <v>129</v>
      </c>
      <c r="C32" s="9"/>
      <c r="D32" s="9"/>
      <c r="E32" s="9"/>
      <c r="F32" s="9"/>
    </row>
    <row r="33" spans="1:6" ht="18.75" x14ac:dyDescent="0.25">
      <c r="A33" s="7">
        <v>7</v>
      </c>
      <c r="B33" s="9" t="s">
        <v>112</v>
      </c>
      <c r="C33" s="9"/>
      <c r="D33" s="9"/>
      <c r="E33" s="9"/>
      <c r="F33" s="9"/>
    </row>
    <row r="34" spans="1:6" x14ac:dyDescent="0.25">
      <c r="A34" s="7"/>
      <c r="B34" s="9" t="s">
        <v>113</v>
      </c>
      <c r="C34" s="9"/>
      <c r="D34" s="9"/>
      <c r="E34" s="9"/>
      <c r="F34" s="9"/>
    </row>
    <row r="35" spans="1:6" x14ac:dyDescent="0.25">
      <c r="A35" s="7"/>
      <c r="B35" s="9" t="s">
        <v>130</v>
      </c>
      <c r="C35" s="9"/>
      <c r="D35" s="9"/>
      <c r="E35" s="9"/>
      <c r="F35" s="9"/>
    </row>
    <row r="36" spans="1:6" x14ac:dyDescent="0.25">
      <c r="A36" s="7"/>
      <c r="B36" s="9" t="s">
        <v>115</v>
      </c>
      <c r="C36" s="9"/>
      <c r="D36" s="9"/>
      <c r="E36" s="9"/>
      <c r="F36" s="9"/>
    </row>
    <row r="37" spans="1:6" x14ac:dyDescent="0.25">
      <c r="A37" s="7"/>
      <c r="B37" s="9" t="s">
        <v>116</v>
      </c>
      <c r="C37" s="9"/>
      <c r="D37" s="9"/>
      <c r="E37" s="9"/>
      <c r="F37" s="9"/>
    </row>
    <row r="38" spans="1:6" x14ac:dyDescent="0.25">
      <c r="A38" s="7"/>
      <c r="B38" s="9" t="s">
        <v>117</v>
      </c>
      <c r="C38" s="9"/>
      <c r="D38" s="9"/>
      <c r="E38" s="9"/>
      <c r="F38" s="9"/>
    </row>
    <row r="39" spans="1:6" x14ac:dyDescent="0.25">
      <c r="A39" s="7"/>
      <c r="B39" s="9" t="s">
        <v>118</v>
      </c>
      <c r="C39" s="9"/>
      <c r="D39" s="9"/>
      <c r="E39" s="9"/>
      <c r="F39" s="9"/>
    </row>
    <row r="40" spans="1:6" x14ac:dyDescent="0.25">
      <c r="A40" s="7"/>
      <c r="B40" s="9" t="s">
        <v>119</v>
      </c>
      <c r="C40" s="9"/>
      <c r="D40" s="9"/>
      <c r="E40" s="9"/>
      <c r="F40" s="9"/>
    </row>
    <row r="41" spans="1:6" x14ac:dyDescent="0.25">
      <c r="A41" s="7">
        <v>8</v>
      </c>
      <c r="B41" s="9" t="s">
        <v>131</v>
      </c>
      <c r="C41" s="9"/>
      <c r="D41" s="9"/>
      <c r="E41" s="9"/>
      <c r="F41" s="9"/>
    </row>
    <row r="42" spans="1:6" x14ac:dyDescent="0.25">
      <c r="A42" s="7">
        <v>9</v>
      </c>
      <c r="B42" s="9" t="s">
        <v>120</v>
      </c>
      <c r="C42" s="9"/>
      <c r="D42" s="9"/>
      <c r="E42" s="9"/>
      <c r="F42" s="9"/>
    </row>
    <row r="45" spans="1:6" x14ac:dyDescent="0.25">
      <c r="B45" s="1" t="s">
        <v>97</v>
      </c>
      <c r="D45" s="13" t="s">
        <v>99</v>
      </c>
      <c r="E45" s="13"/>
    </row>
    <row r="46" spans="1:6" x14ac:dyDescent="0.25">
      <c r="B46" s="13" t="s">
        <v>98</v>
      </c>
      <c r="D46" s="1" t="s">
        <v>135</v>
      </c>
      <c r="E46" s="1"/>
    </row>
    <row r="47" spans="1:6" x14ac:dyDescent="0.25">
      <c r="D47" s="13" t="s">
        <v>41</v>
      </c>
      <c r="E47" s="13"/>
    </row>
    <row r="49" spans="2:2" x14ac:dyDescent="0.25">
      <c r="B49" s="2" t="s">
        <v>136</v>
      </c>
    </row>
    <row r="50" spans="2:2" x14ac:dyDescent="0.25">
      <c r="B50" s="14" t="s">
        <v>76</v>
      </c>
    </row>
    <row r="51" spans="2:2" x14ac:dyDescent="0.25">
      <c r="B51" s="14" t="s">
        <v>101</v>
      </c>
    </row>
    <row r="52" spans="2:2" x14ac:dyDescent="0.25">
      <c r="B52" s="14" t="s">
        <v>102</v>
      </c>
    </row>
    <row r="53" spans="2:2" x14ac:dyDescent="0.25">
      <c r="B53" s="14" t="s">
        <v>103</v>
      </c>
    </row>
    <row r="54" spans="2:2" x14ac:dyDescent="0.25">
      <c r="B54" s="14" t="s">
        <v>104</v>
      </c>
    </row>
    <row r="55" spans="2:2" x14ac:dyDescent="0.25">
      <c r="B55" s="14" t="s">
        <v>105</v>
      </c>
    </row>
  </sheetData>
  <mergeCells count="1">
    <mergeCell ref="A7: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B32" sqref="B32:B38"/>
    </sheetView>
  </sheetViews>
  <sheetFormatPr defaultRowHeight="15.75" x14ac:dyDescent="0.25"/>
  <cols>
    <col min="2" max="2" width="30.875" customWidth="1"/>
    <col min="3" max="3" width="20.125" customWidth="1"/>
    <col min="4" max="4" width="19" customWidth="1"/>
    <col min="5" max="5" width="17" customWidth="1"/>
    <col min="6" max="6" width="19.125" customWidth="1"/>
  </cols>
  <sheetData>
    <row r="1" spans="1:6" x14ac:dyDescent="0.25">
      <c r="A1" s="1" t="s">
        <v>0</v>
      </c>
      <c r="E1" s="1" t="s">
        <v>144</v>
      </c>
    </row>
    <row r="2" spans="1:6" x14ac:dyDescent="0.25">
      <c r="A2" s="1" t="s">
        <v>132</v>
      </c>
    </row>
    <row r="3" spans="1:6" x14ac:dyDescent="0.25">
      <c r="A3" s="1" t="s">
        <v>143</v>
      </c>
    </row>
    <row r="4" spans="1:6" x14ac:dyDescent="0.25">
      <c r="A4" s="1" t="s">
        <v>72</v>
      </c>
    </row>
    <row r="5" spans="1:6" x14ac:dyDescent="0.25">
      <c r="A5" s="1" t="s">
        <v>73</v>
      </c>
    </row>
    <row r="7" spans="1:6" x14ac:dyDescent="0.25">
      <c r="A7" s="96" t="s">
        <v>137</v>
      </c>
      <c r="B7" s="96"/>
      <c r="C7" s="96"/>
      <c r="D7" s="96"/>
      <c r="E7" s="96"/>
      <c r="F7" s="96"/>
    </row>
    <row r="8" spans="1:6" ht="31.5" x14ac:dyDescent="0.25">
      <c r="A8" s="6" t="s">
        <v>79</v>
      </c>
      <c r="B8" s="6" t="s">
        <v>80</v>
      </c>
      <c r="C8" s="6" t="s">
        <v>81</v>
      </c>
      <c r="D8" s="6" t="s">
        <v>82</v>
      </c>
      <c r="E8" s="6" t="s">
        <v>83</v>
      </c>
      <c r="F8" s="6" t="s">
        <v>84</v>
      </c>
    </row>
    <row r="9" spans="1:6" x14ac:dyDescent="0.25">
      <c r="A9" s="9"/>
      <c r="B9" s="8">
        <v>1</v>
      </c>
      <c r="C9" s="8">
        <v>2</v>
      </c>
      <c r="D9" s="8">
        <v>3</v>
      </c>
      <c r="E9" s="8">
        <v>4</v>
      </c>
      <c r="F9" s="8">
        <v>5</v>
      </c>
    </row>
    <row r="10" spans="1:6" x14ac:dyDescent="0.25">
      <c r="A10" s="7">
        <v>1</v>
      </c>
      <c r="B10" s="9" t="s">
        <v>138</v>
      </c>
      <c r="C10" s="9"/>
      <c r="D10" s="9"/>
      <c r="E10" s="9"/>
      <c r="F10" s="9"/>
    </row>
    <row r="11" spans="1:6" ht="31.5" x14ac:dyDescent="0.25">
      <c r="A11" s="7">
        <v>2</v>
      </c>
      <c r="B11" s="9" t="s">
        <v>139</v>
      </c>
      <c r="C11" s="9"/>
      <c r="D11" s="9"/>
      <c r="E11" s="9"/>
      <c r="F11" s="9"/>
    </row>
    <row r="12" spans="1:6" x14ac:dyDescent="0.25">
      <c r="A12" s="7">
        <v>3</v>
      </c>
      <c r="B12" s="9" t="s">
        <v>126</v>
      </c>
      <c r="C12" s="9"/>
      <c r="D12" s="9"/>
      <c r="E12" s="9"/>
      <c r="F12" s="9"/>
    </row>
    <row r="13" spans="1:6" x14ac:dyDescent="0.25">
      <c r="A13" s="7"/>
      <c r="B13" s="9" t="s">
        <v>127</v>
      </c>
      <c r="C13" s="9"/>
      <c r="D13" s="9"/>
      <c r="E13" s="9"/>
      <c r="F13" s="9"/>
    </row>
    <row r="14" spans="1:6" x14ac:dyDescent="0.25">
      <c r="A14" s="7"/>
      <c r="B14" s="9" t="s">
        <v>128</v>
      </c>
      <c r="C14" s="9"/>
      <c r="D14" s="9"/>
      <c r="E14" s="9"/>
      <c r="F14" s="9"/>
    </row>
    <row r="15" spans="1:6" x14ac:dyDescent="0.25">
      <c r="A15" s="7">
        <v>4</v>
      </c>
      <c r="B15" s="9" t="s">
        <v>129</v>
      </c>
      <c r="C15" s="9"/>
      <c r="D15" s="9"/>
      <c r="E15" s="9"/>
      <c r="F15" s="9"/>
    </row>
    <row r="16" spans="1:6" x14ac:dyDescent="0.25">
      <c r="A16" s="7">
        <v>5</v>
      </c>
      <c r="B16" s="9" t="s">
        <v>140</v>
      </c>
      <c r="C16" s="9"/>
      <c r="D16" s="9"/>
      <c r="E16" s="9"/>
      <c r="F16" s="9"/>
    </row>
    <row r="17" spans="1:6" x14ac:dyDescent="0.25">
      <c r="A17" s="7">
        <v>6</v>
      </c>
      <c r="B17" s="9" t="s">
        <v>141</v>
      </c>
      <c r="C17" s="9"/>
      <c r="D17" s="9"/>
      <c r="E17" s="9"/>
      <c r="F17" s="9"/>
    </row>
    <row r="18" spans="1:6" x14ac:dyDescent="0.25">
      <c r="A18" s="7"/>
      <c r="B18" s="9" t="s">
        <v>142</v>
      </c>
      <c r="C18" s="9"/>
      <c r="D18" s="9"/>
      <c r="E18" s="9"/>
      <c r="F18" s="9"/>
    </row>
    <row r="19" spans="1:6" x14ac:dyDescent="0.25">
      <c r="A19" s="7"/>
      <c r="B19" s="9" t="s">
        <v>130</v>
      </c>
      <c r="C19" s="9"/>
      <c r="D19" s="9"/>
      <c r="E19" s="9"/>
      <c r="F19" s="9"/>
    </row>
    <row r="20" spans="1:6" x14ac:dyDescent="0.25">
      <c r="A20" s="7"/>
      <c r="B20" s="9" t="s">
        <v>115</v>
      </c>
      <c r="C20" s="9"/>
      <c r="D20" s="9"/>
      <c r="E20" s="9"/>
      <c r="F20" s="9"/>
    </row>
    <row r="21" spans="1:6" x14ac:dyDescent="0.25">
      <c r="A21" s="7"/>
      <c r="B21" s="9" t="s">
        <v>116</v>
      </c>
      <c r="C21" s="9"/>
      <c r="D21" s="9"/>
      <c r="E21" s="9"/>
      <c r="F21" s="9"/>
    </row>
    <row r="22" spans="1:6" x14ac:dyDescent="0.25">
      <c r="A22" s="7"/>
      <c r="B22" s="9" t="s">
        <v>117</v>
      </c>
      <c r="C22" s="9"/>
      <c r="D22" s="9"/>
      <c r="E22" s="9"/>
      <c r="F22" s="9"/>
    </row>
    <row r="23" spans="1:6" x14ac:dyDescent="0.25">
      <c r="A23" s="7"/>
      <c r="B23" s="9" t="s">
        <v>118</v>
      </c>
      <c r="C23" s="9"/>
      <c r="D23" s="9"/>
      <c r="E23" s="9"/>
      <c r="F23" s="9"/>
    </row>
    <row r="24" spans="1:6" x14ac:dyDescent="0.25">
      <c r="A24" s="7"/>
      <c r="B24" s="9" t="s">
        <v>119</v>
      </c>
      <c r="C24" s="9"/>
      <c r="D24" s="9"/>
      <c r="E24" s="9"/>
      <c r="F24" s="9"/>
    </row>
    <row r="25" spans="1:6" x14ac:dyDescent="0.25">
      <c r="A25" s="7">
        <v>7</v>
      </c>
      <c r="B25" s="9" t="s">
        <v>131</v>
      </c>
      <c r="C25" s="9"/>
      <c r="D25" s="9"/>
      <c r="E25" s="9"/>
      <c r="F25" s="9"/>
    </row>
    <row r="26" spans="1:6" x14ac:dyDescent="0.25">
      <c r="A26" s="7">
        <v>8</v>
      </c>
      <c r="B26" s="9" t="s">
        <v>120</v>
      </c>
      <c r="C26" s="9"/>
      <c r="D26" s="9"/>
      <c r="E26" s="9"/>
      <c r="F26" s="9"/>
    </row>
    <row r="28" spans="1:6" x14ac:dyDescent="0.25">
      <c r="B28" s="1" t="s">
        <v>97</v>
      </c>
      <c r="D28" s="13" t="s">
        <v>99</v>
      </c>
    </row>
    <row r="29" spans="1:6" x14ac:dyDescent="0.25">
      <c r="B29" s="13" t="s">
        <v>98</v>
      </c>
      <c r="D29" s="1" t="s">
        <v>135</v>
      </c>
    </row>
    <row r="30" spans="1:6" x14ac:dyDescent="0.25">
      <c r="D30" s="13" t="s">
        <v>41</v>
      </c>
    </row>
    <row r="32" spans="1:6" x14ac:dyDescent="0.25">
      <c r="B32" s="2" t="s">
        <v>75</v>
      </c>
    </row>
    <row r="33" spans="2:2" x14ac:dyDescent="0.25">
      <c r="B33" s="14" t="s">
        <v>76</v>
      </c>
    </row>
    <row r="34" spans="2:2" x14ac:dyDescent="0.25">
      <c r="B34" s="14" t="s">
        <v>101</v>
      </c>
    </row>
    <row r="35" spans="2:2" x14ac:dyDescent="0.25">
      <c r="B35" s="14" t="s">
        <v>102</v>
      </c>
    </row>
    <row r="36" spans="2:2" x14ac:dyDescent="0.25">
      <c r="B36" s="14" t="s">
        <v>103</v>
      </c>
    </row>
    <row r="37" spans="2:2" x14ac:dyDescent="0.25">
      <c r="B37" s="14" t="s">
        <v>104</v>
      </c>
    </row>
    <row r="38" spans="2:2" x14ac:dyDescent="0.25">
      <c r="B38" s="14" t="s">
        <v>105</v>
      </c>
    </row>
  </sheetData>
  <mergeCells count="1">
    <mergeCell ref="A7:F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C11" sqref="C11"/>
    </sheetView>
  </sheetViews>
  <sheetFormatPr defaultRowHeight="15.75" x14ac:dyDescent="0.25"/>
  <cols>
    <col min="2" max="2" width="34" customWidth="1"/>
    <col min="3" max="3" width="30" customWidth="1"/>
    <col min="4" max="5" width="19.875" customWidth="1"/>
  </cols>
  <sheetData>
    <row r="1" spans="1:5" x14ac:dyDescent="0.25">
      <c r="A1" s="1" t="s">
        <v>0</v>
      </c>
      <c r="D1" s="1" t="s">
        <v>152</v>
      </c>
    </row>
    <row r="2" spans="1:5" x14ac:dyDescent="0.25">
      <c r="A2" s="1" t="s">
        <v>94</v>
      </c>
    </row>
    <row r="3" spans="1:5" x14ac:dyDescent="0.25">
      <c r="A3" s="1" t="s">
        <v>95</v>
      </c>
    </row>
    <row r="4" spans="1:5" x14ac:dyDescent="0.25">
      <c r="A4" s="1" t="s">
        <v>72</v>
      </c>
    </row>
    <row r="5" spans="1:5" x14ac:dyDescent="0.25">
      <c r="A5" s="1" t="s">
        <v>73</v>
      </c>
    </row>
    <row r="6" spans="1:5" ht="35.25" customHeight="1" x14ac:dyDescent="0.25">
      <c r="A6" s="96" t="s">
        <v>151</v>
      </c>
      <c r="B6" s="96"/>
      <c r="C6" s="96"/>
      <c r="D6" s="96"/>
      <c r="E6" s="96"/>
    </row>
    <row r="7" spans="1:5" ht="31.5" x14ac:dyDescent="0.25">
      <c r="A7" s="6" t="s">
        <v>79</v>
      </c>
      <c r="B7" s="6" t="s">
        <v>145</v>
      </c>
      <c r="C7" s="6" t="s">
        <v>146</v>
      </c>
      <c r="D7" s="6" t="s">
        <v>83</v>
      </c>
      <c r="E7" s="6" t="s">
        <v>84</v>
      </c>
    </row>
    <row r="8" spans="1:5" x14ac:dyDescent="0.25">
      <c r="A8" s="9"/>
      <c r="B8" s="8">
        <v>1</v>
      </c>
      <c r="C8" s="8">
        <v>2</v>
      </c>
      <c r="D8" s="8">
        <v>3</v>
      </c>
      <c r="E8" s="8">
        <v>4</v>
      </c>
    </row>
    <row r="9" spans="1:5" ht="31.5" x14ac:dyDescent="0.25">
      <c r="A9" s="7">
        <v>1</v>
      </c>
      <c r="B9" s="9"/>
      <c r="C9" s="9" t="s">
        <v>147</v>
      </c>
      <c r="D9" s="9"/>
      <c r="E9" s="9"/>
    </row>
    <row r="10" spans="1:5" ht="27" customHeight="1" x14ac:dyDescent="0.25">
      <c r="A10" s="7">
        <v>2</v>
      </c>
      <c r="B10" s="9"/>
      <c r="C10" s="9" t="s">
        <v>148</v>
      </c>
      <c r="D10" s="9"/>
      <c r="E10" s="9"/>
    </row>
    <row r="11" spans="1:5" ht="31.5" x14ac:dyDescent="0.25">
      <c r="A11" s="7">
        <v>3</v>
      </c>
      <c r="B11" s="9"/>
      <c r="C11" s="9" t="s">
        <v>149</v>
      </c>
      <c r="D11" s="9"/>
      <c r="E11" s="9"/>
    </row>
    <row r="12" spans="1:5" ht="25.5" customHeight="1" x14ac:dyDescent="0.25">
      <c r="A12" s="7">
        <v>4</v>
      </c>
      <c r="B12" s="9"/>
      <c r="C12" s="9" t="s">
        <v>150</v>
      </c>
      <c r="D12" s="9"/>
      <c r="E12" s="9"/>
    </row>
    <row r="14" spans="1:5" x14ac:dyDescent="0.25">
      <c r="A14" s="1" t="s">
        <v>97</v>
      </c>
      <c r="C14" s="13" t="s">
        <v>99</v>
      </c>
    </row>
    <row r="15" spans="1:5" x14ac:dyDescent="0.25">
      <c r="A15" s="13" t="s">
        <v>98</v>
      </c>
      <c r="C15" s="1" t="s">
        <v>135</v>
      </c>
    </row>
    <row r="16" spans="1:5" x14ac:dyDescent="0.25">
      <c r="C16" s="13" t="s">
        <v>41</v>
      </c>
    </row>
    <row r="18" spans="1:1" x14ac:dyDescent="0.25">
      <c r="A18" s="2" t="s">
        <v>153</v>
      </c>
    </row>
    <row r="19" spans="1:1" x14ac:dyDescent="0.25">
      <c r="A19" s="14" t="s">
        <v>76</v>
      </c>
    </row>
    <row r="20" spans="1:1" x14ac:dyDescent="0.25">
      <c r="A20" s="14" t="s">
        <v>154</v>
      </c>
    </row>
    <row r="21" spans="1:1" x14ac:dyDescent="0.25">
      <c r="A21" s="14" t="s">
        <v>155</v>
      </c>
    </row>
    <row r="22" spans="1:1" x14ac:dyDescent="0.25">
      <c r="A22" s="14" t="s">
        <v>156</v>
      </c>
    </row>
    <row r="23" spans="1:1" x14ac:dyDescent="0.25">
      <c r="A23" s="14" t="s">
        <v>157</v>
      </c>
    </row>
  </sheetData>
  <mergeCells count="1">
    <mergeCell ref="A6:E6"/>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170"/>
  <sheetViews>
    <sheetView zoomScale="85" zoomScaleNormal="85" workbookViewId="0">
      <selection activeCell="A4" sqref="A4:A5"/>
    </sheetView>
  </sheetViews>
  <sheetFormatPr defaultColWidth="9" defaultRowHeight="15.75" x14ac:dyDescent="0.25"/>
  <cols>
    <col min="1" max="1" width="4.375" style="19" customWidth="1"/>
    <col min="2" max="2" width="33.5" style="19" customWidth="1"/>
    <col min="3" max="3" width="6.25" style="19" customWidth="1"/>
    <col min="4" max="4" width="7.75" style="19" customWidth="1"/>
    <col min="5" max="5" width="6.625" style="19" customWidth="1"/>
    <col min="6" max="6" width="6.875" style="19" customWidth="1"/>
    <col min="7" max="7" width="6.75" style="19" customWidth="1"/>
    <col min="8" max="8" width="15.75" style="19" customWidth="1"/>
    <col min="9" max="9" width="10.125" style="19" customWidth="1"/>
    <col min="10" max="10" width="9.375" style="19" customWidth="1"/>
    <col min="11" max="11" width="13.125" style="19" customWidth="1"/>
    <col min="12" max="12" width="8.5" style="19" customWidth="1"/>
    <col min="13" max="13" width="8.875" style="19" customWidth="1"/>
    <col min="14" max="14" width="6.375" style="19" customWidth="1"/>
    <col min="15" max="249" width="9" style="23"/>
    <col min="250" max="16384" width="9" style="19"/>
  </cols>
  <sheetData>
    <row r="1" spans="1:14" x14ac:dyDescent="0.25">
      <c r="A1" s="21" t="s">
        <v>358</v>
      </c>
      <c r="B1" s="22"/>
      <c r="I1" s="1" t="s">
        <v>183</v>
      </c>
    </row>
    <row r="2" spans="1:14" ht="19.149999999999999" customHeight="1" x14ac:dyDescent="0.25">
      <c r="A2" s="97" t="s">
        <v>427</v>
      </c>
      <c r="B2" s="97"/>
      <c r="C2" s="97"/>
      <c r="D2" s="97"/>
      <c r="E2" s="97"/>
      <c r="F2" s="97"/>
      <c r="G2" s="97"/>
      <c r="H2" s="97"/>
      <c r="I2" s="97"/>
      <c r="J2" s="97"/>
      <c r="K2" s="97"/>
      <c r="L2" s="97"/>
      <c r="M2" s="97"/>
      <c r="N2" s="97"/>
    </row>
    <row r="3" spans="1:14" ht="19.899999999999999" customHeight="1" x14ac:dyDescent="0.25">
      <c r="A3" s="99" t="s">
        <v>467</v>
      </c>
      <c r="B3" s="100"/>
      <c r="C3" s="100"/>
      <c r="D3" s="100"/>
      <c r="E3" s="100"/>
      <c r="F3" s="100"/>
      <c r="G3" s="100"/>
      <c r="H3" s="100"/>
      <c r="I3" s="100"/>
      <c r="J3" s="100"/>
      <c r="K3" s="100"/>
      <c r="L3" s="100"/>
      <c r="M3" s="100"/>
      <c r="N3" s="100"/>
    </row>
    <row r="4" spans="1:14" ht="67.900000000000006" customHeight="1" x14ac:dyDescent="0.25">
      <c r="A4" s="98" t="s">
        <v>158</v>
      </c>
      <c r="B4" s="98" t="s">
        <v>108</v>
      </c>
      <c r="C4" s="98" t="s">
        <v>159</v>
      </c>
      <c r="D4" s="98" t="s">
        <v>160</v>
      </c>
      <c r="E4" s="98" t="s">
        <v>161</v>
      </c>
      <c r="F4" s="98" t="s">
        <v>162</v>
      </c>
      <c r="G4" s="98" t="s">
        <v>163</v>
      </c>
      <c r="H4" s="98" t="s">
        <v>164</v>
      </c>
      <c r="I4" s="98" t="s">
        <v>165</v>
      </c>
      <c r="J4" s="98" t="s">
        <v>166</v>
      </c>
      <c r="K4" s="98" t="s">
        <v>167</v>
      </c>
      <c r="L4" s="98" t="s">
        <v>168</v>
      </c>
      <c r="M4" s="98"/>
      <c r="N4" s="98" t="s">
        <v>169</v>
      </c>
    </row>
    <row r="5" spans="1:14" ht="66.599999999999994" customHeight="1" x14ac:dyDescent="0.25">
      <c r="A5" s="98"/>
      <c r="B5" s="98"/>
      <c r="C5" s="98"/>
      <c r="D5" s="98"/>
      <c r="E5" s="98"/>
      <c r="F5" s="98"/>
      <c r="G5" s="98"/>
      <c r="H5" s="98"/>
      <c r="I5" s="98"/>
      <c r="J5" s="98"/>
      <c r="K5" s="98"/>
      <c r="L5" s="24" t="s">
        <v>170</v>
      </c>
      <c r="M5" s="24" t="s">
        <v>171</v>
      </c>
      <c r="N5" s="98"/>
    </row>
    <row r="6" spans="1:14" ht="17.45" customHeight="1" x14ac:dyDescent="0.25">
      <c r="A6" s="25">
        <v>1</v>
      </c>
      <c r="B6" s="25">
        <v>2</v>
      </c>
      <c r="C6" s="25">
        <v>3</v>
      </c>
      <c r="D6" s="25">
        <v>4</v>
      </c>
      <c r="E6" s="25">
        <v>5</v>
      </c>
      <c r="F6" s="25">
        <v>6</v>
      </c>
      <c r="G6" s="25">
        <v>7</v>
      </c>
      <c r="H6" s="25">
        <v>8</v>
      </c>
      <c r="I6" s="25">
        <v>9</v>
      </c>
      <c r="J6" s="25">
        <v>10</v>
      </c>
      <c r="K6" s="25">
        <v>11</v>
      </c>
      <c r="L6" s="25">
        <v>12</v>
      </c>
      <c r="M6" s="25">
        <v>13</v>
      </c>
      <c r="N6" s="25">
        <v>14</v>
      </c>
    </row>
    <row r="7" spans="1:14" ht="17.45" customHeight="1" x14ac:dyDescent="0.25">
      <c r="A7" s="24" t="s">
        <v>172</v>
      </c>
      <c r="B7" s="26" t="s">
        <v>173</v>
      </c>
      <c r="C7" s="27"/>
      <c r="D7" s="27"/>
      <c r="E7" s="27"/>
      <c r="F7" s="27"/>
      <c r="G7" s="27"/>
      <c r="H7" s="81">
        <f>H8+H47+H48</f>
        <v>89462025.599999994</v>
      </c>
      <c r="I7" s="27"/>
      <c r="J7" s="27"/>
      <c r="K7" s="27"/>
      <c r="L7" s="27"/>
      <c r="M7" s="27"/>
      <c r="N7" s="27"/>
    </row>
    <row r="8" spans="1:14" ht="30" customHeight="1" x14ac:dyDescent="0.25">
      <c r="A8" s="24">
        <v>1</v>
      </c>
      <c r="B8" s="26" t="s">
        <v>174</v>
      </c>
      <c r="C8" s="27"/>
      <c r="D8" s="27">
        <f>SUM(D16:D36)</f>
        <v>8704.5</v>
      </c>
      <c r="E8" s="27"/>
      <c r="F8" s="27"/>
      <c r="G8" s="27"/>
      <c r="H8" s="81">
        <f>SUM(H9:H46)</f>
        <v>81453926</v>
      </c>
      <c r="I8" s="27"/>
      <c r="J8" s="27"/>
      <c r="K8" s="27"/>
      <c r="L8" s="27"/>
      <c r="M8" s="27"/>
      <c r="N8" s="27"/>
    </row>
    <row r="9" spans="1:14" s="41" customFormat="1" ht="17.45" customHeight="1" x14ac:dyDescent="0.25">
      <c r="A9" s="52"/>
      <c r="B9" s="38" t="s">
        <v>415</v>
      </c>
      <c r="C9" s="38" t="s">
        <v>220</v>
      </c>
      <c r="D9" s="38">
        <v>133</v>
      </c>
      <c r="E9" s="38"/>
      <c r="F9" s="38"/>
      <c r="G9" s="38"/>
      <c r="H9" s="82">
        <v>6056853</v>
      </c>
      <c r="I9" s="38"/>
      <c r="J9" s="38"/>
      <c r="K9" s="38"/>
      <c r="L9" s="38"/>
      <c r="M9" s="38"/>
      <c r="N9" s="38"/>
    </row>
    <row r="10" spans="1:14" s="41" customFormat="1" ht="17.45" customHeight="1" x14ac:dyDescent="0.25">
      <c r="A10" s="37"/>
      <c r="B10" s="38" t="s">
        <v>298</v>
      </c>
      <c r="C10" s="38" t="s">
        <v>220</v>
      </c>
      <c r="D10" s="38">
        <f>636+418</f>
        <v>1054</v>
      </c>
      <c r="E10" s="38"/>
      <c r="F10" s="38"/>
      <c r="G10" s="38"/>
      <c r="H10" s="82">
        <f>5939000+181996</f>
        <v>6120996</v>
      </c>
      <c r="I10" s="40"/>
      <c r="J10" s="38"/>
      <c r="K10" s="38"/>
      <c r="L10" s="38"/>
      <c r="M10" s="38"/>
      <c r="N10" s="38"/>
    </row>
    <row r="11" spans="1:14" s="41" customFormat="1" ht="17.45" customHeight="1" x14ac:dyDescent="0.25">
      <c r="A11" s="37"/>
      <c r="B11" s="38" t="s">
        <v>302</v>
      </c>
      <c r="C11" s="38" t="s">
        <v>220</v>
      </c>
      <c r="D11" s="38">
        <v>55</v>
      </c>
      <c r="E11" s="38"/>
      <c r="F11" s="38"/>
      <c r="G11" s="38"/>
      <c r="H11" s="82">
        <v>494626</v>
      </c>
      <c r="I11" s="40"/>
      <c r="J11" s="38"/>
      <c r="K11" s="38"/>
      <c r="L11" s="38"/>
      <c r="M11" s="38"/>
      <c r="N11" s="38"/>
    </row>
    <row r="12" spans="1:14" s="41" customFormat="1" ht="17.45" customHeight="1" x14ac:dyDescent="0.25">
      <c r="A12" s="37"/>
      <c r="B12" s="38" t="s">
        <v>272</v>
      </c>
      <c r="C12" s="38" t="s">
        <v>220</v>
      </c>
      <c r="D12" s="38">
        <v>700</v>
      </c>
      <c r="E12" s="38"/>
      <c r="F12" s="38"/>
      <c r="G12" s="38"/>
      <c r="H12" s="82">
        <v>4407187</v>
      </c>
      <c r="I12" s="40"/>
      <c r="J12" s="38"/>
      <c r="K12" s="38"/>
      <c r="L12" s="38"/>
      <c r="M12" s="38"/>
      <c r="N12" s="38"/>
    </row>
    <row r="13" spans="1:14" s="41" customFormat="1" ht="17.45" customHeight="1" x14ac:dyDescent="0.25">
      <c r="A13" s="37"/>
      <c r="B13" s="38" t="s">
        <v>249</v>
      </c>
      <c r="C13" s="38" t="s">
        <v>220</v>
      </c>
      <c r="D13" s="38"/>
      <c r="E13" s="38"/>
      <c r="F13" s="38"/>
      <c r="G13" s="38"/>
      <c r="H13" s="82">
        <v>80000</v>
      </c>
      <c r="I13" s="40"/>
      <c r="J13" s="38"/>
      <c r="K13" s="38"/>
      <c r="L13" s="38"/>
      <c r="M13" s="38"/>
      <c r="N13" s="38"/>
    </row>
    <row r="14" spans="1:14" s="53" customFormat="1" ht="17.45" customHeight="1" x14ac:dyDescent="0.25">
      <c r="A14" s="37"/>
      <c r="B14" s="38" t="s">
        <v>352</v>
      </c>
      <c r="C14" s="38" t="s">
        <v>220</v>
      </c>
      <c r="D14" s="38">
        <f>362+110+2159+41.2</f>
        <v>2672.2</v>
      </c>
      <c r="E14" s="38"/>
      <c r="F14" s="38"/>
      <c r="G14" s="38"/>
      <c r="H14" s="82">
        <v>6679035</v>
      </c>
      <c r="I14" s="38"/>
      <c r="J14" s="38"/>
      <c r="K14" s="38"/>
      <c r="L14" s="38"/>
      <c r="M14" s="38"/>
      <c r="N14" s="38"/>
    </row>
    <row r="15" spans="1:14" s="41" customFormat="1" ht="17.45" customHeight="1" x14ac:dyDescent="0.25">
      <c r="A15" s="37"/>
      <c r="B15" s="38" t="s">
        <v>253</v>
      </c>
      <c r="C15" s="38" t="s">
        <v>220</v>
      </c>
      <c r="D15" s="38">
        <v>130.64500000000001</v>
      </c>
      <c r="E15" s="38"/>
      <c r="F15" s="38"/>
      <c r="G15" s="38"/>
      <c r="H15" s="82">
        <v>812061</v>
      </c>
      <c r="I15" s="40"/>
      <c r="J15" s="38"/>
      <c r="K15" s="38"/>
      <c r="L15" s="38"/>
      <c r="M15" s="38"/>
      <c r="N15" s="38"/>
    </row>
    <row r="16" spans="1:14" s="41" customFormat="1" ht="17.45" customHeight="1" x14ac:dyDescent="0.25">
      <c r="A16" s="37"/>
      <c r="B16" s="38" t="s">
        <v>250</v>
      </c>
      <c r="C16" s="38" t="s">
        <v>220</v>
      </c>
      <c r="D16" s="38"/>
      <c r="E16" s="38"/>
      <c r="F16" s="38"/>
      <c r="G16" s="38"/>
      <c r="H16" s="82">
        <v>45759</v>
      </c>
      <c r="I16" s="40"/>
      <c r="J16" s="38"/>
      <c r="K16" s="38"/>
      <c r="L16" s="38"/>
      <c r="M16" s="38"/>
      <c r="N16" s="38"/>
    </row>
    <row r="17" spans="1:14" s="41" customFormat="1" ht="17.45" customHeight="1" x14ac:dyDescent="0.25">
      <c r="A17" s="37"/>
      <c r="B17" s="38" t="s">
        <v>275</v>
      </c>
      <c r="C17" s="38" t="s">
        <v>220</v>
      </c>
      <c r="D17" s="38">
        <v>115.2</v>
      </c>
      <c r="E17" s="38"/>
      <c r="F17" s="38"/>
      <c r="G17" s="38"/>
      <c r="H17" s="82">
        <v>77331</v>
      </c>
      <c r="I17" s="40"/>
      <c r="J17" s="38"/>
      <c r="K17" s="38"/>
      <c r="L17" s="38"/>
      <c r="M17" s="38"/>
      <c r="N17" s="38"/>
    </row>
    <row r="18" spans="1:14" s="41" customFormat="1" ht="17.45" customHeight="1" x14ac:dyDescent="0.25">
      <c r="A18" s="37"/>
      <c r="B18" s="38" t="s">
        <v>263</v>
      </c>
      <c r="C18" s="38" t="s">
        <v>220</v>
      </c>
      <c r="D18" s="38">
        <v>289</v>
      </c>
      <c r="E18" s="38"/>
      <c r="F18" s="38"/>
      <c r="G18" s="38"/>
      <c r="H18" s="82">
        <f>16000+18000+20000</f>
        <v>54000</v>
      </c>
      <c r="I18" s="40"/>
      <c r="J18" s="38"/>
      <c r="K18" s="38"/>
      <c r="L18" s="38"/>
      <c r="M18" s="38"/>
      <c r="N18" s="38"/>
    </row>
    <row r="19" spans="1:14" s="41" customFormat="1" ht="17.45" customHeight="1" x14ac:dyDescent="0.25">
      <c r="A19" s="37"/>
      <c r="B19" s="40" t="s">
        <v>266</v>
      </c>
      <c r="C19" s="38" t="s">
        <v>220</v>
      </c>
      <c r="D19" s="38">
        <v>802</v>
      </c>
      <c r="E19" s="38"/>
      <c r="F19" s="38"/>
      <c r="G19" s="38"/>
      <c r="H19" s="82">
        <v>1501633</v>
      </c>
      <c r="I19" s="38"/>
      <c r="J19" s="38"/>
      <c r="K19" s="38"/>
      <c r="L19" s="38"/>
      <c r="M19" s="38"/>
      <c r="N19" s="38"/>
    </row>
    <row r="20" spans="1:14" s="41" customFormat="1" ht="17.45" customHeight="1" x14ac:dyDescent="0.25">
      <c r="A20" s="37"/>
      <c r="B20" s="38" t="s">
        <v>291</v>
      </c>
      <c r="C20" s="38" t="s">
        <v>220</v>
      </c>
      <c r="D20" s="38"/>
      <c r="E20" s="38"/>
      <c r="F20" s="38"/>
      <c r="G20" s="38"/>
      <c r="H20" s="82">
        <v>246623</v>
      </c>
      <c r="I20" s="40"/>
      <c r="J20" s="38"/>
      <c r="K20" s="38"/>
      <c r="L20" s="38"/>
      <c r="M20" s="38"/>
      <c r="N20" s="38"/>
    </row>
    <row r="21" spans="1:14" s="41" customFormat="1" ht="17.45" customHeight="1" x14ac:dyDescent="0.25">
      <c r="A21" s="37"/>
      <c r="B21" s="38" t="s">
        <v>413</v>
      </c>
      <c r="C21" s="38" t="s">
        <v>220</v>
      </c>
      <c r="D21" s="38">
        <v>140</v>
      </c>
      <c r="E21" s="38"/>
      <c r="F21" s="38"/>
      <c r="G21" s="38"/>
      <c r="H21" s="82">
        <f>818104+210736+61171+40979</f>
        <v>1130990</v>
      </c>
      <c r="I21" s="38"/>
      <c r="J21" s="38"/>
      <c r="K21" s="38"/>
      <c r="L21" s="38"/>
      <c r="M21" s="38"/>
      <c r="N21" s="38"/>
    </row>
    <row r="22" spans="1:14" s="41" customFormat="1" ht="17.45" customHeight="1" x14ac:dyDescent="0.25">
      <c r="A22" s="37"/>
      <c r="B22" s="38" t="s">
        <v>279</v>
      </c>
      <c r="C22" s="38" t="s">
        <v>220</v>
      </c>
      <c r="D22" s="38">
        <v>37</v>
      </c>
      <c r="E22" s="38"/>
      <c r="F22" s="38"/>
      <c r="G22" s="38"/>
      <c r="H22" s="82">
        <v>242869</v>
      </c>
      <c r="I22" s="38"/>
      <c r="J22" s="38"/>
      <c r="K22" s="38"/>
      <c r="L22" s="38"/>
      <c r="M22" s="38"/>
      <c r="N22" s="38"/>
    </row>
    <row r="23" spans="1:14" s="41" customFormat="1" ht="17.45" customHeight="1" x14ac:dyDescent="0.25">
      <c r="A23" s="37"/>
      <c r="B23" s="38" t="s">
        <v>414</v>
      </c>
      <c r="C23" s="38" t="s">
        <v>220</v>
      </c>
      <c r="D23" s="38">
        <v>1368</v>
      </c>
      <c r="E23" s="38"/>
      <c r="F23" s="38"/>
      <c r="G23" s="38"/>
      <c r="H23" s="82">
        <f>14236+9676947</f>
        <v>9691183</v>
      </c>
      <c r="I23" s="38"/>
      <c r="J23" s="38"/>
      <c r="K23" s="38"/>
      <c r="L23" s="38"/>
      <c r="M23" s="38"/>
      <c r="N23" s="38"/>
    </row>
    <row r="24" spans="1:14" s="41" customFormat="1" ht="17.45" customHeight="1" x14ac:dyDescent="0.25">
      <c r="A24" s="37"/>
      <c r="B24" s="38" t="s">
        <v>417</v>
      </c>
      <c r="C24" s="38" t="s">
        <v>220</v>
      </c>
      <c r="D24" s="38">
        <v>1627.9</v>
      </c>
      <c r="E24" s="38"/>
      <c r="F24" s="38"/>
      <c r="G24" s="38"/>
      <c r="H24" s="82">
        <v>10800000</v>
      </c>
      <c r="I24" s="38"/>
      <c r="J24" s="38"/>
      <c r="K24" s="38"/>
      <c r="L24" s="38"/>
      <c r="M24" s="38"/>
      <c r="N24" s="38"/>
    </row>
    <row r="25" spans="1:14" s="41" customFormat="1" ht="17.45" customHeight="1" x14ac:dyDescent="0.25">
      <c r="A25" s="37"/>
      <c r="B25" s="38" t="s">
        <v>370</v>
      </c>
      <c r="C25" s="38" t="s">
        <v>220</v>
      </c>
      <c r="D25" s="38"/>
      <c r="E25" s="38"/>
      <c r="F25" s="38"/>
      <c r="G25" s="38"/>
      <c r="H25" s="82">
        <v>27910</v>
      </c>
      <c r="I25" s="38"/>
      <c r="J25" s="38"/>
      <c r="K25" s="38"/>
      <c r="L25" s="38"/>
      <c r="M25" s="38"/>
      <c r="N25" s="38"/>
    </row>
    <row r="26" spans="1:14" s="41" customFormat="1" ht="17.45" customHeight="1" x14ac:dyDescent="0.25">
      <c r="A26" s="37"/>
      <c r="B26" s="38" t="s">
        <v>419</v>
      </c>
      <c r="C26" s="38" t="s">
        <v>220</v>
      </c>
      <c r="D26" s="38">
        <v>1010</v>
      </c>
      <c r="E26" s="38"/>
      <c r="F26" s="38"/>
      <c r="G26" s="38"/>
      <c r="H26" s="82">
        <f>2365087+1858083</f>
        <v>4223170</v>
      </c>
      <c r="I26" s="38"/>
      <c r="J26" s="38"/>
      <c r="K26" s="38"/>
      <c r="L26" s="38"/>
      <c r="M26" s="38"/>
      <c r="N26" s="38"/>
    </row>
    <row r="27" spans="1:14" s="41" customFormat="1" ht="17.45" customHeight="1" x14ac:dyDescent="0.25">
      <c r="A27" s="37"/>
      <c r="B27" s="38" t="s">
        <v>351</v>
      </c>
      <c r="C27" s="38" t="s">
        <v>220</v>
      </c>
      <c r="D27" s="38">
        <v>97</v>
      </c>
      <c r="E27" s="38"/>
      <c r="F27" s="38"/>
      <c r="G27" s="38"/>
      <c r="H27" s="82">
        <v>454538</v>
      </c>
      <c r="I27" s="38"/>
      <c r="J27" s="38"/>
      <c r="K27" s="38"/>
      <c r="L27" s="38"/>
      <c r="M27" s="38"/>
      <c r="N27" s="38"/>
    </row>
    <row r="28" spans="1:14" s="41" customFormat="1" ht="17.45" customHeight="1" x14ac:dyDescent="0.25">
      <c r="A28" s="37"/>
      <c r="B28" s="38" t="s">
        <v>420</v>
      </c>
      <c r="C28" s="38" t="s">
        <v>220</v>
      </c>
      <c r="D28" s="38">
        <v>1575</v>
      </c>
      <c r="E28" s="38"/>
      <c r="F28" s="38"/>
      <c r="G28" s="38"/>
      <c r="H28" s="82">
        <v>8336433</v>
      </c>
      <c r="I28" s="38"/>
      <c r="J28" s="38"/>
      <c r="K28" s="38"/>
      <c r="L28" s="38"/>
      <c r="M28" s="38"/>
      <c r="N28" s="38"/>
    </row>
    <row r="29" spans="1:14" s="41" customFormat="1" ht="17.45" customHeight="1" x14ac:dyDescent="0.25">
      <c r="A29" s="37"/>
      <c r="B29" s="38" t="s">
        <v>254</v>
      </c>
      <c r="C29" s="38" t="s">
        <v>220</v>
      </c>
      <c r="D29" s="38">
        <v>740</v>
      </c>
      <c r="E29" s="38"/>
      <c r="F29" s="38"/>
      <c r="G29" s="38"/>
      <c r="H29" s="82">
        <v>389807</v>
      </c>
      <c r="I29" s="38"/>
      <c r="J29" s="38"/>
      <c r="K29" s="38"/>
      <c r="L29" s="38"/>
      <c r="M29" s="38"/>
      <c r="N29" s="38"/>
    </row>
    <row r="30" spans="1:14" s="41" customFormat="1" ht="17.45" customHeight="1" x14ac:dyDescent="0.25">
      <c r="A30" s="37"/>
      <c r="B30" s="38" t="s">
        <v>237</v>
      </c>
      <c r="C30" s="38" t="s">
        <v>220</v>
      </c>
      <c r="D30" s="38">
        <v>92</v>
      </c>
      <c r="E30" s="38"/>
      <c r="F30" s="38"/>
      <c r="G30" s="38"/>
      <c r="H30" s="82">
        <v>97327</v>
      </c>
      <c r="I30" s="38"/>
      <c r="J30" s="38"/>
      <c r="K30" s="38"/>
      <c r="L30" s="38"/>
      <c r="M30" s="38"/>
      <c r="N30" s="38"/>
    </row>
    <row r="31" spans="1:14" s="41" customFormat="1" ht="17.45" customHeight="1" x14ac:dyDescent="0.25">
      <c r="A31" s="37"/>
      <c r="B31" s="38" t="s">
        <v>423</v>
      </c>
      <c r="C31" s="38" t="s">
        <v>220</v>
      </c>
      <c r="D31" s="38">
        <v>148</v>
      </c>
      <c r="E31" s="38"/>
      <c r="F31" s="38"/>
      <c r="G31" s="38"/>
      <c r="H31" s="82">
        <v>35259</v>
      </c>
      <c r="I31" s="38"/>
      <c r="J31" s="38"/>
      <c r="K31" s="38"/>
      <c r="L31" s="38"/>
      <c r="M31" s="38"/>
      <c r="N31" s="38"/>
    </row>
    <row r="32" spans="1:14" s="41" customFormat="1" ht="17.45" customHeight="1" x14ac:dyDescent="0.25">
      <c r="A32" s="37"/>
      <c r="B32" s="38" t="s">
        <v>429</v>
      </c>
      <c r="C32" s="38" t="s">
        <v>220</v>
      </c>
      <c r="D32" s="38"/>
      <c r="E32" s="38"/>
      <c r="F32" s="38"/>
      <c r="G32" s="38"/>
      <c r="H32" s="82">
        <v>97980</v>
      </c>
      <c r="I32" s="38"/>
      <c r="J32" s="38"/>
      <c r="K32" s="38"/>
      <c r="L32" s="38"/>
      <c r="M32" s="38"/>
      <c r="N32" s="38"/>
    </row>
    <row r="33" spans="1:14" s="41" customFormat="1" ht="17.45" customHeight="1" x14ac:dyDescent="0.25">
      <c r="A33" s="37"/>
      <c r="B33" s="38" t="s">
        <v>436</v>
      </c>
      <c r="C33" s="38" t="s">
        <v>220</v>
      </c>
      <c r="D33" s="38">
        <f>18.6+68.8</f>
        <v>87.4</v>
      </c>
      <c r="E33" s="38"/>
      <c r="F33" s="38"/>
      <c r="G33" s="38"/>
      <c r="H33" s="82">
        <f>9448+16746</f>
        <v>26194</v>
      </c>
      <c r="I33" s="38"/>
      <c r="J33" s="54"/>
      <c r="K33" s="38"/>
      <c r="L33" s="38"/>
      <c r="M33" s="38"/>
      <c r="N33" s="38"/>
    </row>
    <row r="34" spans="1:14" s="41" customFormat="1" ht="17.45" customHeight="1" x14ac:dyDescent="0.25">
      <c r="A34" s="37"/>
      <c r="B34" s="38" t="s">
        <v>437</v>
      </c>
      <c r="C34" s="38" t="s">
        <v>220</v>
      </c>
      <c r="D34" s="38">
        <v>32</v>
      </c>
      <c r="E34" s="38"/>
      <c r="F34" s="38"/>
      <c r="G34" s="38"/>
      <c r="H34" s="82">
        <f>247547+19680</f>
        <v>267227</v>
      </c>
      <c r="I34" s="38"/>
      <c r="J34" s="54"/>
      <c r="K34" s="38"/>
      <c r="L34" s="38"/>
      <c r="M34" s="38"/>
      <c r="N34" s="38"/>
    </row>
    <row r="35" spans="1:14" s="41" customFormat="1" ht="17.45" customHeight="1" x14ac:dyDescent="0.25">
      <c r="A35" s="37"/>
      <c r="B35" s="38" t="s">
        <v>330</v>
      </c>
      <c r="C35" s="38" t="s">
        <v>220</v>
      </c>
      <c r="D35" s="38">
        <v>202</v>
      </c>
      <c r="E35" s="38"/>
      <c r="F35" s="38"/>
      <c r="G35" s="38"/>
      <c r="H35" s="82">
        <f>278843+82909+97837</f>
        <v>459589</v>
      </c>
      <c r="I35" s="38"/>
      <c r="J35" s="54"/>
      <c r="K35" s="38"/>
      <c r="L35" s="38"/>
      <c r="M35" s="38"/>
      <c r="N35" s="38"/>
    </row>
    <row r="36" spans="1:14" s="41" customFormat="1" ht="17.45" customHeight="1" x14ac:dyDescent="0.25">
      <c r="A36" s="37"/>
      <c r="B36" s="38" t="s">
        <v>246</v>
      </c>
      <c r="C36" s="38" t="s">
        <v>220</v>
      </c>
      <c r="D36" s="38">
        <v>342</v>
      </c>
      <c r="E36" s="38"/>
      <c r="F36" s="38"/>
      <c r="G36" s="38"/>
      <c r="H36" s="82">
        <v>8537335</v>
      </c>
      <c r="I36" s="38"/>
      <c r="J36" s="38"/>
      <c r="K36" s="38"/>
      <c r="L36" s="38"/>
      <c r="M36" s="38"/>
      <c r="N36" s="38"/>
    </row>
    <row r="37" spans="1:14" s="41" customFormat="1" ht="17.45" customHeight="1" x14ac:dyDescent="0.25">
      <c r="A37" s="37"/>
      <c r="B37" s="38" t="s">
        <v>345</v>
      </c>
      <c r="C37" s="38" t="s">
        <v>220</v>
      </c>
      <c r="D37" s="38">
        <f>32+72.32</f>
        <v>104.32</v>
      </c>
      <c r="E37" s="38"/>
      <c r="F37" s="38"/>
      <c r="G37" s="38"/>
      <c r="H37" s="82">
        <v>336961</v>
      </c>
      <c r="I37" s="38"/>
      <c r="J37" s="38"/>
      <c r="K37" s="38"/>
      <c r="L37" s="38"/>
      <c r="M37" s="38"/>
      <c r="N37" s="38"/>
    </row>
    <row r="38" spans="1:14" s="41" customFormat="1" ht="17.45" customHeight="1" x14ac:dyDescent="0.25">
      <c r="A38" s="37"/>
      <c r="B38" s="38" t="s">
        <v>444</v>
      </c>
      <c r="C38" s="38" t="s">
        <v>445</v>
      </c>
      <c r="D38" s="38">
        <v>244.6</v>
      </c>
      <c r="E38" s="38"/>
      <c r="F38" s="38"/>
      <c r="G38" s="38"/>
      <c r="H38" s="82">
        <f>440282+13776</f>
        <v>454058</v>
      </c>
      <c r="I38" s="38"/>
      <c r="J38" s="38"/>
      <c r="K38" s="38"/>
      <c r="L38" s="38"/>
      <c r="M38" s="38"/>
      <c r="N38" s="38"/>
    </row>
    <row r="39" spans="1:14" s="41" customFormat="1" ht="17.45" customHeight="1" x14ac:dyDescent="0.25">
      <c r="A39" s="37"/>
      <c r="B39" s="38" t="s">
        <v>295</v>
      </c>
      <c r="C39" s="38" t="s">
        <v>220</v>
      </c>
      <c r="D39" s="38">
        <v>159</v>
      </c>
      <c r="E39" s="38"/>
      <c r="F39" s="38"/>
      <c r="G39" s="38"/>
      <c r="H39" s="82">
        <v>60287</v>
      </c>
      <c r="I39" s="38"/>
      <c r="J39" s="38"/>
      <c r="K39" s="38"/>
      <c r="L39" s="38"/>
      <c r="M39" s="38"/>
      <c r="N39" s="38"/>
    </row>
    <row r="40" spans="1:14" s="41" customFormat="1" ht="17.45" customHeight="1" x14ac:dyDescent="0.25">
      <c r="A40" s="37"/>
      <c r="B40" s="38" t="s">
        <v>448</v>
      </c>
      <c r="C40" s="38" t="s">
        <v>220</v>
      </c>
      <c r="D40" s="38"/>
      <c r="E40" s="38"/>
      <c r="F40" s="38"/>
      <c r="G40" s="38"/>
      <c r="H40" s="82">
        <v>281032</v>
      </c>
      <c r="I40" s="38"/>
      <c r="J40" s="38"/>
      <c r="K40" s="38"/>
      <c r="L40" s="38"/>
      <c r="M40" s="38"/>
      <c r="N40" s="38"/>
    </row>
    <row r="41" spans="1:14" s="41" customFormat="1" ht="17.45" customHeight="1" x14ac:dyDescent="0.25">
      <c r="A41" s="37"/>
      <c r="B41" s="38" t="s">
        <v>337</v>
      </c>
      <c r="C41" s="38" t="s">
        <v>220</v>
      </c>
      <c r="D41" s="38"/>
      <c r="E41" s="38"/>
      <c r="F41" s="38"/>
      <c r="G41" s="38"/>
      <c r="H41" s="82">
        <v>43694</v>
      </c>
      <c r="I41" s="38"/>
      <c r="J41" s="38"/>
      <c r="K41" s="38"/>
      <c r="L41" s="38"/>
      <c r="M41" s="38"/>
      <c r="N41" s="38"/>
    </row>
    <row r="42" spans="1:14" s="41" customFormat="1" ht="17.45" customHeight="1" x14ac:dyDescent="0.25">
      <c r="A42" s="37"/>
      <c r="B42" s="38" t="s">
        <v>454</v>
      </c>
      <c r="C42" s="38" t="s">
        <v>220</v>
      </c>
      <c r="D42" s="38">
        <v>804</v>
      </c>
      <c r="E42" s="38"/>
      <c r="F42" s="38"/>
      <c r="G42" s="38"/>
      <c r="H42" s="82">
        <v>600000</v>
      </c>
      <c r="I42" s="38"/>
      <c r="J42" s="38"/>
      <c r="K42" s="38"/>
      <c r="L42" s="38"/>
      <c r="M42" s="38"/>
      <c r="N42" s="38"/>
    </row>
    <row r="43" spans="1:14" s="41" customFormat="1" ht="17.45" customHeight="1" x14ac:dyDescent="0.25">
      <c r="A43" s="37"/>
      <c r="B43" s="38" t="s">
        <v>455</v>
      </c>
      <c r="C43" s="38" t="s">
        <v>220</v>
      </c>
      <c r="D43" s="38">
        <f>545+130+186.3</f>
        <v>861.3</v>
      </c>
      <c r="E43" s="38"/>
      <c r="F43" s="38"/>
      <c r="G43" s="38"/>
      <c r="H43" s="82">
        <v>3240101</v>
      </c>
      <c r="I43" s="38"/>
      <c r="J43" s="38"/>
      <c r="K43" s="38"/>
      <c r="L43" s="38"/>
      <c r="M43" s="38"/>
      <c r="N43" s="38"/>
    </row>
    <row r="44" spans="1:14" s="41" customFormat="1" ht="17.45" customHeight="1" x14ac:dyDescent="0.25">
      <c r="A44" s="37"/>
      <c r="B44" s="38" t="s">
        <v>456</v>
      </c>
      <c r="C44" s="38" t="s">
        <v>220</v>
      </c>
      <c r="D44" s="38"/>
      <c r="E44" s="38"/>
      <c r="F44" s="38"/>
      <c r="G44" s="38"/>
      <c r="H44" s="82">
        <v>412000</v>
      </c>
      <c r="I44" s="38"/>
      <c r="J44" s="38"/>
      <c r="K44" s="38"/>
      <c r="L44" s="38"/>
      <c r="M44" s="38"/>
      <c r="N44" s="38"/>
    </row>
    <row r="45" spans="1:14" s="41" customFormat="1" ht="17.45" customHeight="1" x14ac:dyDescent="0.25">
      <c r="A45" s="37"/>
      <c r="B45" s="38" t="s">
        <v>457</v>
      </c>
      <c r="C45" s="38" t="s">
        <v>220</v>
      </c>
      <c r="D45" s="38">
        <v>477</v>
      </c>
      <c r="E45" s="38"/>
      <c r="F45" s="38"/>
      <c r="G45" s="38"/>
      <c r="H45" s="82">
        <v>4401878</v>
      </c>
      <c r="I45" s="38"/>
      <c r="J45" s="38"/>
      <c r="K45" s="38"/>
      <c r="L45" s="38"/>
      <c r="M45" s="38"/>
      <c r="N45" s="38"/>
    </row>
    <row r="46" spans="1:14" s="41" customFormat="1" ht="17.45" customHeight="1" x14ac:dyDescent="0.25">
      <c r="A46" s="37"/>
      <c r="B46" s="38" t="s">
        <v>215</v>
      </c>
      <c r="C46" s="38" t="s">
        <v>220</v>
      </c>
      <c r="D46" s="38">
        <v>546.6</v>
      </c>
      <c r="E46" s="38"/>
      <c r="F46" s="38"/>
      <c r="G46" s="38"/>
      <c r="H46" s="82">
        <v>230000</v>
      </c>
      <c r="I46" s="38"/>
      <c r="J46" s="38"/>
      <c r="K46" s="38"/>
      <c r="L46" s="38"/>
      <c r="M46" s="38"/>
      <c r="N46" s="38"/>
    </row>
    <row r="47" spans="1:14" s="41" customFormat="1" ht="17.45" customHeight="1" x14ac:dyDescent="0.25">
      <c r="A47" s="52">
        <v>2</v>
      </c>
      <c r="B47" s="55" t="s">
        <v>175</v>
      </c>
      <c r="C47" s="38"/>
      <c r="D47" s="38"/>
      <c r="E47" s="38"/>
      <c r="F47" s="38"/>
      <c r="G47" s="38"/>
      <c r="H47" s="82"/>
      <c r="I47" s="38"/>
      <c r="J47" s="38"/>
      <c r="K47" s="38"/>
      <c r="L47" s="38"/>
      <c r="M47" s="38"/>
      <c r="N47" s="38"/>
    </row>
    <row r="48" spans="1:14" s="41" customFormat="1" ht="17.45" customHeight="1" x14ac:dyDescent="0.25">
      <c r="A48" s="52">
        <v>3</v>
      </c>
      <c r="B48" s="55" t="s">
        <v>176</v>
      </c>
      <c r="C48" s="38"/>
      <c r="D48" s="38"/>
      <c r="E48" s="38"/>
      <c r="F48" s="38"/>
      <c r="G48" s="38"/>
      <c r="H48" s="83">
        <f>SUM(H50:H131)</f>
        <v>8008099.5999999996</v>
      </c>
      <c r="I48" s="38"/>
      <c r="J48" s="38"/>
      <c r="K48" s="38"/>
      <c r="L48" s="38"/>
      <c r="M48" s="38"/>
      <c r="N48" s="38"/>
    </row>
    <row r="49" spans="1:14" s="41" customFormat="1" ht="17.45" customHeight="1" x14ac:dyDescent="0.25">
      <c r="A49" s="37"/>
      <c r="B49" s="38" t="s">
        <v>315</v>
      </c>
      <c r="C49" s="38"/>
      <c r="D49" s="38"/>
      <c r="E49" s="38"/>
      <c r="F49" s="38"/>
      <c r="G49" s="38">
        <v>2020</v>
      </c>
      <c r="H49" s="82">
        <v>160410</v>
      </c>
      <c r="I49" s="38"/>
      <c r="J49" s="38"/>
      <c r="K49" s="38"/>
      <c r="L49" s="38"/>
      <c r="M49" s="38"/>
      <c r="N49" s="38"/>
    </row>
    <row r="50" spans="1:14" s="41" customFormat="1" ht="17.45" customHeight="1" x14ac:dyDescent="0.25">
      <c r="A50" s="37"/>
      <c r="B50" s="40" t="s">
        <v>320</v>
      </c>
      <c r="C50" s="38"/>
      <c r="D50" s="38"/>
      <c r="E50" s="38"/>
      <c r="F50" s="38"/>
      <c r="G50" s="38">
        <v>2020</v>
      </c>
      <c r="H50" s="82">
        <v>117200</v>
      </c>
      <c r="I50" s="40"/>
      <c r="J50" s="38"/>
      <c r="K50" s="38"/>
      <c r="L50" s="38"/>
      <c r="M50" s="38"/>
      <c r="N50" s="38"/>
    </row>
    <row r="51" spans="1:14" s="41" customFormat="1" ht="17.45" customHeight="1" x14ac:dyDescent="0.25">
      <c r="A51" s="37"/>
      <c r="B51" s="38" t="s">
        <v>421</v>
      </c>
      <c r="C51" s="38"/>
      <c r="D51" s="38"/>
      <c r="E51" s="38"/>
      <c r="F51" s="38"/>
      <c r="G51" s="38">
        <v>2020</v>
      </c>
      <c r="H51" s="82">
        <f>154000+154000</f>
        <v>308000</v>
      </c>
      <c r="I51" s="40"/>
      <c r="J51" s="38"/>
      <c r="K51" s="38"/>
      <c r="L51" s="38"/>
      <c r="M51" s="38"/>
      <c r="N51" s="38"/>
    </row>
    <row r="52" spans="1:14" s="41" customFormat="1" ht="17.45" customHeight="1" x14ac:dyDescent="0.25">
      <c r="A52" s="37"/>
      <c r="B52" s="38" t="s">
        <v>243</v>
      </c>
      <c r="C52" s="38"/>
      <c r="D52" s="38"/>
      <c r="E52" s="38"/>
      <c r="F52" s="38"/>
      <c r="G52" s="38">
        <v>2020</v>
      </c>
      <c r="H52" s="82">
        <v>14750</v>
      </c>
      <c r="I52" s="40"/>
      <c r="J52" s="38"/>
      <c r="K52" s="38"/>
      <c r="L52" s="38"/>
      <c r="M52" s="38"/>
      <c r="N52" s="38"/>
    </row>
    <row r="53" spans="1:14" s="41" customFormat="1" ht="17.45" customHeight="1" x14ac:dyDescent="0.25">
      <c r="A53" s="37"/>
      <c r="B53" s="38" t="s">
        <v>313</v>
      </c>
      <c r="C53" s="38"/>
      <c r="D53" s="38"/>
      <c r="E53" s="38"/>
      <c r="F53" s="38"/>
      <c r="G53" s="38">
        <v>2020</v>
      </c>
      <c r="H53" s="82">
        <f>48000+11000</f>
        <v>59000</v>
      </c>
      <c r="I53" s="40"/>
      <c r="J53" s="38"/>
      <c r="K53" s="38"/>
      <c r="L53" s="38"/>
      <c r="M53" s="38"/>
      <c r="N53" s="38"/>
    </row>
    <row r="54" spans="1:14" s="41" customFormat="1" ht="17.45" customHeight="1" x14ac:dyDescent="0.25">
      <c r="A54" s="37"/>
      <c r="B54" s="38" t="s">
        <v>432</v>
      </c>
      <c r="C54" s="38"/>
      <c r="D54" s="38"/>
      <c r="E54" s="38"/>
      <c r="F54" s="38"/>
      <c r="G54" s="38">
        <v>2020</v>
      </c>
      <c r="H54" s="82">
        <f>413137+14750+66000</f>
        <v>493887</v>
      </c>
      <c r="I54" s="40"/>
      <c r="J54" s="38"/>
      <c r="K54" s="38"/>
      <c r="L54" s="38"/>
      <c r="M54" s="38"/>
      <c r="N54" s="38"/>
    </row>
    <row r="55" spans="1:14" s="41" customFormat="1" ht="17.45" customHeight="1" x14ac:dyDescent="0.25">
      <c r="A55" s="37"/>
      <c r="B55" s="38" t="s">
        <v>411</v>
      </c>
      <c r="C55" s="38"/>
      <c r="D55" s="38"/>
      <c r="E55" s="38"/>
      <c r="F55" s="38"/>
      <c r="G55" s="38">
        <v>2020</v>
      </c>
      <c r="H55" s="82">
        <v>144122</v>
      </c>
      <c r="I55" s="40"/>
      <c r="J55" s="38"/>
      <c r="K55" s="38"/>
      <c r="L55" s="38"/>
      <c r="M55" s="38"/>
      <c r="N55" s="38"/>
    </row>
    <row r="56" spans="1:14" s="41" customFormat="1" ht="17.45" customHeight="1" x14ac:dyDescent="0.25">
      <c r="A56" s="37"/>
      <c r="B56" s="38" t="s">
        <v>412</v>
      </c>
      <c r="C56" s="38"/>
      <c r="D56" s="38"/>
      <c r="E56" s="38"/>
      <c r="F56" s="38"/>
      <c r="G56" s="38">
        <v>2020</v>
      </c>
      <c r="H56" s="82">
        <v>45700</v>
      </c>
      <c r="I56" s="40"/>
      <c r="J56" s="38"/>
      <c r="K56" s="38"/>
      <c r="L56" s="38"/>
      <c r="M56" s="38"/>
      <c r="N56" s="38"/>
    </row>
    <row r="57" spans="1:14" s="41" customFormat="1" ht="17.45" customHeight="1" x14ac:dyDescent="0.25">
      <c r="A57" s="37"/>
      <c r="B57" s="38" t="s">
        <v>415</v>
      </c>
      <c r="C57" s="38"/>
      <c r="D57" s="38"/>
      <c r="E57" s="38"/>
      <c r="F57" s="38"/>
      <c r="G57" s="38">
        <v>2020</v>
      </c>
      <c r="H57" s="82">
        <f>29500+15000</f>
        <v>44500</v>
      </c>
      <c r="I57" s="40"/>
      <c r="J57" s="38"/>
      <c r="K57" s="38"/>
      <c r="L57" s="38"/>
      <c r="M57" s="38"/>
      <c r="N57" s="38"/>
    </row>
    <row r="58" spans="1:14" s="41" customFormat="1" ht="17.45" customHeight="1" x14ac:dyDescent="0.25">
      <c r="A58" s="37"/>
      <c r="B58" s="38" t="s">
        <v>422</v>
      </c>
      <c r="C58" s="38"/>
      <c r="D58" s="38"/>
      <c r="E58" s="38"/>
      <c r="F58" s="38"/>
      <c r="G58" s="38">
        <v>2020</v>
      </c>
      <c r="H58" s="82">
        <v>66000</v>
      </c>
      <c r="I58" s="40"/>
      <c r="J58" s="38"/>
      <c r="K58" s="38"/>
      <c r="L58" s="38"/>
      <c r="M58" s="38"/>
      <c r="N58" s="38"/>
    </row>
    <row r="59" spans="1:14" s="41" customFormat="1" ht="17.45" customHeight="1" x14ac:dyDescent="0.25">
      <c r="A59" s="37"/>
      <c r="B59" s="38" t="s">
        <v>356</v>
      </c>
      <c r="C59" s="38"/>
      <c r="D59" s="38"/>
      <c r="E59" s="38"/>
      <c r="F59" s="38"/>
      <c r="G59" s="38">
        <v>2020</v>
      </c>
      <c r="H59" s="82">
        <v>11264</v>
      </c>
      <c r="I59" s="40"/>
      <c r="J59" s="38"/>
      <c r="K59" s="38"/>
      <c r="L59" s="38"/>
      <c r="M59" s="38"/>
      <c r="N59" s="38"/>
    </row>
    <row r="60" spans="1:14" s="41" customFormat="1" ht="17.45" customHeight="1" x14ac:dyDescent="0.25">
      <c r="A60" s="37"/>
      <c r="B60" s="38" t="s">
        <v>433</v>
      </c>
      <c r="C60" s="38"/>
      <c r="D60" s="38"/>
      <c r="E60" s="38"/>
      <c r="F60" s="38"/>
      <c r="G60" s="38">
        <v>2020</v>
      </c>
      <c r="H60" s="82">
        <f>29500+15000+66000</f>
        <v>110500</v>
      </c>
      <c r="I60" s="40"/>
      <c r="J60" s="38"/>
      <c r="K60" s="38"/>
      <c r="L60" s="38"/>
      <c r="M60" s="38"/>
      <c r="N60" s="38"/>
    </row>
    <row r="61" spans="1:14" s="41" customFormat="1" ht="17.45" customHeight="1" x14ac:dyDescent="0.25">
      <c r="A61" s="37"/>
      <c r="B61" s="40" t="s">
        <v>266</v>
      </c>
      <c r="C61" s="38"/>
      <c r="D61" s="38"/>
      <c r="E61" s="38"/>
      <c r="F61" s="38"/>
      <c r="G61" s="38">
        <v>2020</v>
      </c>
      <c r="H61" s="82">
        <v>454950</v>
      </c>
      <c r="I61" s="38"/>
      <c r="J61" s="38"/>
      <c r="K61" s="38"/>
      <c r="L61" s="38"/>
      <c r="M61" s="38"/>
      <c r="N61" s="38"/>
    </row>
    <row r="62" spans="1:14" s="41" customFormat="1" ht="17.45" customHeight="1" x14ac:dyDescent="0.25">
      <c r="A62" s="37"/>
      <c r="B62" s="38" t="s">
        <v>218</v>
      </c>
      <c r="C62" s="38"/>
      <c r="D62" s="38"/>
      <c r="E62" s="38"/>
      <c r="F62" s="38"/>
      <c r="G62" s="38">
        <v>2020</v>
      </c>
      <c r="H62" s="82">
        <f>4*19690</f>
        <v>78760</v>
      </c>
      <c r="I62" s="40"/>
      <c r="J62" s="38"/>
      <c r="K62" s="38"/>
      <c r="L62" s="38"/>
      <c r="M62" s="38"/>
      <c r="N62" s="38"/>
    </row>
    <row r="63" spans="1:14" s="41" customFormat="1" ht="17.45" customHeight="1" x14ac:dyDescent="0.25">
      <c r="A63" s="37"/>
      <c r="B63" s="38" t="s">
        <v>237</v>
      </c>
      <c r="C63" s="38"/>
      <c r="D63" s="38"/>
      <c r="E63" s="38"/>
      <c r="F63" s="38"/>
      <c r="G63" s="38">
        <v>2020</v>
      </c>
      <c r="H63" s="82">
        <v>78760</v>
      </c>
      <c r="I63" s="40"/>
      <c r="J63" s="38"/>
      <c r="K63" s="38"/>
      <c r="L63" s="38"/>
      <c r="M63" s="38"/>
      <c r="N63" s="38"/>
    </row>
    <row r="64" spans="1:14" s="41" customFormat="1" ht="17.45" customHeight="1" x14ac:dyDescent="0.25">
      <c r="A64" s="37"/>
      <c r="B64" s="38" t="s">
        <v>238</v>
      </c>
      <c r="C64" s="38"/>
      <c r="D64" s="38"/>
      <c r="E64" s="38"/>
      <c r="F64" s="38"/>
      <c r="G64" s="38">
        <v>2020</v>
      </c>
      <c r="H64" s="82">
        <v>25500</v>
      </c>
      <c r="I64" s="40"/>
      <c r="J64" s="38"/>
      <c r="K64" s="38"/>
      <c r="L64" s="38"/>
      <c r="M64" s="38"/>
      <c r="N64" s="38"/>
    </row>
    <row r="65" spans="1:14" s="41" customFormat="1" ht="17.45" customHeight="1" x14ac:dyDescent="0.25">
      <c r="A65" s="37"/>
      <c r="B65" s="38" t="s">
        <v>249</v>
      </c>
      <c r="C65" s="38"/>
      <c r="D65" s="38"/>
      <c r="E65" s="38"/>
      <c r="F65" s="38"/>
      <c r="G65" s="38">
        <v>2020</v>
      </c>
      <c r="H65" s="82">
        <v>78760</v>
      </c>
      <c r="I65" s="40"/>
      <c r="J65" s="38"/>
      <c r="K65" s="38"/>
      <c r="L65" s="38"/>
      <c r="M65" s="38"/>
      <c r="N65" s="38"/>
    </row>
    <row r="66" spans="1:14" s="41" customFormat="1" ht="17.45" customHeight="1" x14ac:dyDescent="0.25">
      <c r="A66" s="37"/>
      <c r="B66" s="38" t="s">
        <v>262</v>
      </c>
      <c r="C66" s="38"/>
      <c r="D66" s="38"/>
      <c r="E66" s="38"/>
      <c r="F66" s="38"/>
      <c r="G66" s="38">
        <v>2020</v>
      </c>
      <c r="H66" s="82">
        <v>15000</v>
      </c>
      <c r="I66" s="40"/>
      <c r="J66" s="38"/>
      <c r="K66" s="38"/>
      <c r="L66" s="38"/>
      <c r="M66" s="38"/>
      <c r="N66" s="38"/>
    </row>
    <row r="67" spans="1:14" s="41" customFormat="1" ht="17.45" customHeight="1" x14ac:dyDescent="0.25">
      <c r="A67" s="37"/>
      <c r="B67" s="38" t="s">
        <v>275</v>
      </c>
      <c r="C67" s="38"/>
      <c r="D67" s="38"/>
      <c r="E67" s="38"/>
      <c r="F67" s="38"/>
      <c r="G67" s="38">
        <v>2020</v>
      </c>
      <c r="H67" s="82">
        <v>78760</v>
      </c>
      <c r="I67" s="40"/>
      <c r="J67" s="38"/>
      <c r="K67" s="38"/>
      <c r="L67" s="38"/>
      <c r="M67" s="38"/>
      <c r="N67" s="38"/>
    </row>
    <row r="68" spans="1:14" s="41" customFormat="1" ht="17.45" customHeight="1" x14ac:dyDescent="0.25">
      <c r="A68" s="37"/>
      <c r="B68" s="38" t="s">
        <v>288</v>
      </c>
      <c r="C68" s="38"/>
      <c r="D68" s="38"/>
      <c r="E68" s="38"/>
      <c r="F68" s="38"/>
      <c r="G68" s="38">
        <v>2020</v>
      </c>
      <c r="H68" s="82">
        <v>44720</v>
      </c>
      <c r="I68" s="40"/>
      <c r="J68" s="38"/>
      <c r="K68" s="38"/>
      <c r="L68" s="38"/>
      <c r="M68" s="38"/>
      <c r="N68" s="38"/>
    </row>
    <row r="69" spans="1:14" s="41" customFormat="1" ht="17.45" customHeight="1" x14ac:dyDescent="0.25">
      <c r="A69" s="37"/>
      <c r="B69" s="38" t="s">
        <v>292</v>
      </c>
      <c r="C69" s="38"/>
      <c r="D69" s="38"/>
      <c r="E69" s="38"/>
      <c r="F69" s="38"/>
      <c r="G69" s="38">
        <v>2020</v>
      </c>
      <c r="H69" s="82">
        <v>78760</v>
      </c>
      <c r="I69" s="40"/>
      <c r="J69" s="38"/>
      <c r="K69" s="38"/>
      <c r="L69" s="38"/>
      <c r="M69" s="38"/>
      <c r="N69" s="38"/>
    </row>
    <row r="70" spans="1:14" s="41" customFormat="1" ht="17.45" customHeight="1" x14ac:dyDescent="0.25">
      <c r="A70" s="37"/>
      <c r="B70" s="38" t="s">
        <v>250</v>
      </c>
      <c r="C70" s="38"/>
      <c r="D70" s="38"/>
      <c r="E70" s="38"/>
      <c r="F70" s="38"/>
      <c r="G70" s="38">
        <v>2020</v>
      </c>
      <c r="H70" s="82">
        <v>14650</v>
      </c>
      <c r="I70" s="40"/>
      <c r="J70" s="38"/>
      <c r="K70" s="38"/>
      <c r="L70" s="38"/>
      <c r="M70" s="38"/>
      <c r="N70" s="38"/>
    </row>
    <row r="71" spans="1:14" s="41" customFormat="1" ht="17.45" customHeight="1" x14ac:dyDescent="0.25">
      <c r="A71" s="37"/>
      <c r="B71" s="38" t="s">
        <v>298</v>
      </c>
      <c r="C71" s="38"/>
      <c r="D71" s="38"/>
      <c r="E71" s="38"/>
      <c r="F71" s="38"/>
      <c r="G71" s="38">
        <v>2020</v>
      </c>
      <c r="H71" s="82">
        <v>15200</v>
      </c>
      <c r="I71" s="40"/>
      <c r="J71" s="38"/>
      <c r="K71" s="38"/>
      <c r="L71" s="38"/>
      <c r="M71" s="38"/>
      <c r="N71" s="38"/>
    </row>
    <row r="72" spans="1:14" s="41" customFormat="1" ht="17.45" customHeight="1" x14ac:dyDescent="0.25">
      <c r="A72" s="37"/>
      <c r="B72" s="38" t="s">
        <v>336</v>
      </c>
      <c r="C72" s="38"/>
      <c r="D72" s="38"/>
      <c r="E72" s="38"/>
      <c r="F72" s="38"/>
      <c r="G72" s="38">
        <v>2020</v>
      </c>
      <c r="H72" s="82">
        <v>53147</v>
      </c>
      <c r="I72" s="40"/>
      <c r="J72" s="38"/>
      <c r="K72" s="38"/>
      <c r="L72" s="38"/>
      <c r="M72" s="38"/>
      <c r="N72" s="38"/>
    </row>
    <row r="73" spans="1:14" s="41" customFormat="1" ht="17.45" customHeight="1" x14ac:dyDescent="0.25">
      <c r="A73" s="37"/>
      <c r="B73" s="38" t="s">
        <v>350</v>
      </c>
      <c r="C73" s="38"/>
      <c r="D73" s="38"/>
      <c r="E73" s="38"/>
      <c r="F73" s="38"/>
      <c r="G73" s="38">
        <v>2020</v>
      </c>
      <c r="H73" s="82">
        <v>38146</v>
      </c>
      <c r="I73" s="40"/>
      <c r="J73" s="38"/>
      <c r="K73" s="38"/>
      <c r="L73" s="38"/>
      <c r="M73" s="38"/>
      <c r="N73" s="38"/>
    </row>
    <row r="74" spans="1:14" s="41" customFormat="1" ht="17.45" customHeight="1" x14ac:dyDescent="0.25">
      <c r="A74" s="37"/>
      <c r="B74" s="38" t="s">
        <v>352</v>
      </c>
      <c r="C74" s="38"/>
      <c r="D74" s="38"/>
      <c r="E74" s="38"/>
      <c r="F74" s="38"/>
      <c r="G74" s="38">
        <v>2020</v>
      </c>
      <c r="H74" s="82">
        <v>64271</v>
      </c>
      <c r="I74" s="40"/>
      <c r="J74" s="38"/>
      <c r="K74" s="38"/>
      <c r="L74" s="38"/>
      <c r="M74" s="38"/>
      <c r="N74" s="38"/>
    </row>
    <row r="75" spans="1:14" s="41" customFormat="1" ht="17.45" customHeight="1" x14ac:dyDescent="0.25">
      <c r="A75" s="37"/>
      <c r="B75" s="38" t="s">
        <v>351</v>
      </c>
      <c r="C75" s="38"/>
      <c r="D75" s="38"/>
      <c r="E75" s="38"/>
      <c r="F75" s="38"/>
      <c r="G75" s="38">
        <v>2020</v>
      </c>
      <c r="H75" s="82">
        <v>341500</v>
      </c>
      <c r="I75" s="40"/>
      <c r="J75" s="38"/>
      <c r="K75" s="38"/>
      <c r="L75" s="38"/>
      <c r="M75" s="38"/>
      <c r="N75" s="38"/>
    </row>
    <row r="76" spans="1:14" s="41" customFormat="1" ht="17.45" customHeight="1" x14ac:dyDescent="0.25">
      <c r="A76" s="37"/>
      <c r="B76" s="38" t="s">
        <v>240</v>
      </c>
      <c r="C76" s="38"/>
      <c r="D76" s="38"/>
      <c r="E76" s="38"/>
      <c r="F76" s="38"/>
      <c r="G76" s="38">
        <v>2020</v>
      </c>
      <c r="H76" s="82">
        <f>20000+21200</f>
        <v>41200</v>
      </c>
      <c r="I76" s="40"/>
      <c r="J76" s="38"/>
      <c r="K76" s="38"/>
      <c r="L76" s="38"/>
      <c r="M76" s="38"/>
      <c r="N76" s="38"/>
    </row>
    <row r="77" spans="1:14" s="41" customFormat="1" ht="17.45" customHeight="1" x14ac:dyDescent="0.25">
      <c r="A77" s="37"/>
      <c r="B77" s="38" t="s">
        <v>246</v>
      </c>
      <c r="C77" s="38"/>
      <c r="D77" s="38"/>
      <c r="E77" s="38"/>
      <c r="F77" s="38"/>
      <c r="G77" s="38">
        <v>2020</v>
      </c>
      <c r="H77" s="82">
        <v>299443</v>
      </c>
      <c r="I77" s="40"/>
      <c r="J77" s="38"/>
      <c r="K77" s="38"/>
      <c r="L77" s="38"/>
      <c r="M77" s="38"/>
      <c r="N77" s="38"/>
    </row>
    <row r="78" spans="1:14" s="41" customFormat="1" ht="17.45" customHeight="1" x14ac:dyDescent="0.25">
      <c r="A78" s="37"/>
      <c r="B78" s="38" t="s">
        <v>219</v>
      </c>
      <c r="C78" s="38"/>
      <c r="D78" s="38"/>
      <c r="E78" s="38"/>
      <c r="F78" s="38"/>
      <c r="G78" s="38">
        <v>2020</v>
      </c>
      <c r="H78" s="82">
        <v>20000</v>
      </c>
      <c r="I78" s="40"/>
      <c r="J78" s="38"/>
      <c r="K78" s="38"/>
      <c r="L78" s="38"/>
      <c r="M78" s="38"/>
      <c r="N78" s="38"/>
    </row>
    <row r="79" spans="1:14" s="41" customFormat="1" ht="17.45" customHeight="1" x14ac:dyDescent="0.25">
      <c r="A79" s="37"/>
      <c r="B79" s="38" t="s">
        <v>223</v>
      </c>
      <c r="C79" s="38"/>
      <c r="D79" s="38"/>
      <c r="E79" s="38"/>
      <c r="F79" s="38"/>
      <c r="G79" s="38">
        <v>2020</v>
      </c>
      <c r="H79" s="82">
        <f>13000+23680+20000</f>
        <v>56680</v>
      </c>
      <c r="I79" s="40"/>
      <c r="J79" s="38"/>
      <c r="K79" s="38"/>
      <c r="L79" s="38"/>
      <c r="M79" s="38"/>
      <c r="N79" s="38"/>
    </row>
    <row r="80" spans="1:14" s="41" customFormat="1" ht="17.45" customHeight="1" x14ac:dyDescent="0.25">
      <c r="A80" s="37"/>
      <c r="B80" s="38" t="s">
        <v>224</v>
      </c>
      <c r="C80" s="38"/>
      <c r="D80" s="38"/>
      <c r="E80" s="38"/>
      <c r="F80" s="38"/>
      <c r="G80" s="38">
        <v>2020</v>
      </c>
      <c r="H80" s="82">
        <v>165935</v>
      </c>
      <c r="I80" s="40"/>
      <c r="J80" s="38"/>
      <c r="K80" s="38"/>
      <c r="L80" s="38"/>
      <c r="M80" s="38"/>
      <c r="N80" s="38"/>
    </row>
    <row r="81" spans="1:14" s="41" customFormat="1" ht="17.45" customHeight="1" x14ac:dyDescent="0.25">
      <c r="A81" s="37"/>
      <c r="B81" s="38" t="s">
        <v>234</v>
      </c>
      <c r="C81" s="38"/>
      <c r="D81" s="38"/>
      <c r="E81" s="38"/>
      <c r="F81" s="38"/>
      <c r="G81" s="38">
        <v>2020</v>
      </c>
      <c r="H81" s="82">
        <v>20000</v>
      </c>
      <c r="I81" s="40"/>
      <c r="J81" s="38"/>
      <c r="K81" s="38"/>
      <c r="L81" s="38"/>
      <c r="M81" s="38"/>
      <c r="N81" s="38"/>
    </row>
    <row r="82" spans="1:14" s="41" customFormat="1" ht="17.45" customHeight="1" x14ac:dyDescent="0.25">
      <c r="A82" s="37"/>
      <c r="B82" s="38" t="s">
        <v>236</v>
      </c>
      <c r="C82" s="38"/>
      <c r="D82" s="38"/>
      <c r="E82" s="38"/>
      <c r="F82" s="38"/>
      <c r="G82" s="38">
        <v>2020</v>
      </c>
      <c r="H82" s="82">
        <v>341500</v>
      </c>
      <c r="I82" s="40"/>
      <c r="J82" s="38"/>
      <c r="K82" s="38"/>
      <c r="L82" s="38"/>
      <c r="M82" s="38"/>
      <c r="N82" s="38"/>
    </row>
    <row r="83" spans="1:14" s="41" customFormat="1" ht="17.45" customHeight="1" x14ac:dyDescent="0.25">
      <c r="A83" s="37"/>
      <c r="B83" s="38" t="s">
        <v>253</v>
      </c>
      <c r="C83" s="38"/>
      <c r="D83" s="38"/>
      <c r="E83" s="38"/>
      <c r="F83" s="38"/>
      <c r="G83" s="38">
        <v>2020</v>
      </c>
      <c r="H83" s="82">
        <v>20000</v>
      </c>
      <c r="I83" s="40"/>
      <c r="J83" s="38"/>
      <c r="K83" s="38"/>
      <c r="L83" s="38"/>
      <c r="M83" s="38"/>
      <c r="N83" s="38"/>
    </row>
    <row r="84" spans="1:14" s="41" customFormat="1" ht="17.45" customHeight="1" x14ac:dyDescent="0.25">
      <c r="A84" s="37"/>
      <c r="B84" s="38" t="s">
        <v>255</v>
      </c>
      <c r="C84" s="38"/>
      <c r="D84" s="38"/>
      <c r="E84" s="38"/>
      <c r="F84" s="38"/>
      <c r="G84" s="38">
        <v>2020</v>
      </c>
      <c r="H84" s="82">
        <v>20000</v>
      </c>
      <c r="I84" s="40"/>
      <c r="J84" s="38"/>
      <c r="K84" s="38"/>
      <c r="L84" s="38"/>
      <c r="M84" s="38"/>
      <c r="N84" s="38"/>
    </row>
    <row r="85" spans="1:14" s="41" customFormat="1" ht="17.45" customHeight="1" x14ac:dyDescent="0.25">
      <c r="A85" s="37"/>
      <c r="B85" s="38" t="s">
        <v>258</v>
      </c>
      <c r="C85" s="38"/>
      <c r="D85" s="38"/>
      <c r="E85" s="38"/>
      <c r="F85" s="38"/>
      <c r="G85" s="38">
        <v>2020</v>
      </c>
      <c r="H85" s="82">
        <v>108440</v>
      </c>
      <c r="I85" s="40"/>
      <c r="J85" s="38"/>
      <c r="K85" s="38"/>
      <c r="L85" s="38"/>
      <c r="M85" s="38"/>
      <c r="N85" s="38"/>
    </row>
    <row r="86" spans="1:14" s="41" customFormat="1" ht="17.45" customHeight="1" x14ac:dyDescent="0.25">
      <c r="A86" s="37"/>
      <c r="B86" s="38" t="s">
        <v>269</v>
      </c>
      <c r="C86" s="38"/>
      <c r="D86" s="38"/>
      <c r="E86" s="38"/>
      <c r="F86" s="38"/>
      <c r="G86" s="38">
        <v>2020</v>
      </c>
      <c r="H86" s="82">
        <v>34750</v>
      </c>
      <c r="I86" s="40"/>
      <c r="J86" s="38"/>
      <c r="K86" s="38"/>
      <c r="L86" s="38"/>
      <c r="M86" s="38"/>
      <c r="N86" s="38"/>
    </row>
    <row r="87" spans="1:14" s="41" customFormat="1" ht="17.45" customHeight="1" x14ac:dyDescent="0.25">
      <c r="A87" s="37"/>
      <c r="B87" s="38" t="s">
        <v>277</v>
      </c>
      <c r="C87" s="38"/>
      <c r="D87" s="38"/>
      <c r="E87" s="38"/>
      <c r="F87" s="38"/>
      <c r="G87" s="38">
        <v>2020</v>
      </c>
      <c r="H87" s="82">
        <v>20000</v>
      </c>
      <c r="I87" s="40"/>
      <c r="J87" s="38"/>
      <c r="K87" s="38"/>
      <c r="L87" s="38"/>
      <c r="M87" s="38"/>
      <c r="N87" s="38"/>
    </row>
    <row r="88" spans="1:14" s="41" customFormat="1" ht="17.45" customHeight="1" x14ac:dyDescent="0.25">
      <c r="A88" s="37"/>
      <c r="B88" s="38" t="s">
        <v>278</v>
      </c>
      <c r="C88" s="38"/>
      <c r="D88" s="38"/>
      <c r="E88" s="38"/>
      <c r="F88" s="38"/>
      <c r="G88" s="38">
        <v>2020</v>
      </c>
      <c r="H88" s="82">
        <v>20000</v>
      </c>
      <c r="I88" s="40"/>
      <c r="J88" s="38"/>
      <c r="K88" s="38"/>
      <c r="L88" s="38"/>
      <c r="M88" s="38"/>
      <c r="N88" s="38"/>
    </row>
    <row r="89" spans="1:14" s="41" customFormat="1" ht="17.45" customHeight="1" x14ac:dyDescent="0.25">
      <c r="A89" s="37"/>
      <c r="B89" s="38" t="s">
        <v>279</v>
      </c>
      <c r="C89" s="38"/>
      <c r="D89" s="38"/>
      <c r="E89" s="38"/>
      <c r="F89" s="38"/>
      <c r="G89" s="38">
        <v>2020</v>
      </c>
      <c r="H89" s="82">
        <v>20000</v>
      </c>
      <c r="I89" s="40"/>
      <c r="J89" s="38"/>
      <c r="K89" s="38"/>
      <c r="L89" s="38"/>
      <c r="M89" s="38"/>
      <c r="N89" s="38"/>
    </row>
    <row r="90" spans="1:14" s="41" customFormat="1" ht="17.45" customHeight="1" x14ac:dyDescent="0.25">
      <c r="A90" s="37"/>
      <c r="B90" s="38" t="s">
        <v>284</v>
      </c>
      <c r="C90" s="38"/>
      <c r="D90" s="38"/>
      <c r="E90" s="38"/>
      <c r="F90" s="38"/>
      <c r="G90" s="38">
        <v>2020</v>
      </c>
      <c r="H90" s="82">
        <v>20000</v>
      </c>
      <c r="I90" s="40"/>
      <c r="J90" s="38"/>
      <c r="K90" s="38"/>
      <c r="L90" s="38"/>
      <c r="M90" s="38"/>
      <c r="N90" s="38"/>
    </row>
    <row r="91" spans="1:14" s="41" customFormat="1" ht="17.45" customHeight="1" x14ac:dyDescent="0.25">
      <c r="A91" s="37"/>
      <c r="B91" s="38" t="s">
        <v>280</v>
      </c>
      <c r="C91" s="38"/>
      <c r="D91" s="38"/>
      <c r="E91" s="38"/>
      <c r="F91" s="38"/>
      <c r="G91" s="38">
        <v>2020</v>
      </c>
      <c r="H91" s="82">
        <f>67143-14236</f>
        <v>52907</v>
      </c>
      <c r="I91" s="40"/>
      <c r="J91" s="38"/>
      <c r="K91" s="38"/>
      <c r="L91" s="38"/>
      <c r="M91" s="38"/>
      <c r="N91" s="38"/>
    </row>
    <row r="92" spans="1:14" s="41" customFormat="1" ht="17.45" customHeight="1" x14ac:dyDescent="0.25">
      <c r="A92" s="37"/>
      <c r="B92" s="38" t="s">
        <v>233</v>
      </c>
      <c r="C92" s="38"/>
      <c r="D92" s="38"/>
      <c r="E92" s="38"/>
      <c r="F92" s="38"/>
      <c r="G92" s="38">
        <v>2020</v>
      </c>
      <c r="H92" s="82">
        <v>20000</v>
      </c>
      <c r="I92" s="40"/>
      <c r="J92" s="38"/>
      <c r="K92" s="38"/>
      <c r="L92" s="38"/>
      <c r="M92" s="38"/>
      <c r="N92" s="38"/>
    </row>
    <row r="93" spans="1:14" s="41" customFormat="1" ht="17.45" customHeight="1" x14ac:dyDescent="0.25">
      <c r="A93" s="37"/>
      <c r="B93" s="38" t="s">
        <v>282</v>
      </c>
      <c r="C93" s="38"/>
      <c r="D93" s="38"/>
      <c r="E93" s="38"/>
      <c r="F93" s="38"/>
      <c r="G93" s="38">
        <v>2020</v>
      </c>
      <c r="H93" s="82">
        <v>31200</v>
      </c>
      <c r="I93" s="40"/>
      <c r="J93" s="38"/>
      <c r="K93" s="38"/>
      <c r="L93" s="38"/>
      <c r="M93" s="38"/>
      <c r="N93" s="38"/>
    </row>
    <row r="94" spans="1:14" s="41" customFormat="1" ht="17.45" customHeight="1" x14ac:dyDescent="0.25">
      <c r="A94" s="37"/>
      <c r="B94" s="38" t="s">
        <v>283</v>
      </c>
      <c r="C94" s="38"/>
      <c r="D94" s="38"/>
      <c r="E94" s="38"/>
      <c r="F94" s="38"/>
      <c r="G94" s="38">
        <v>2020</v>
      </c>
      <c r="H94" s="82">
        <v>86977</v>
      </c>
      <c r="I94" s="40"/>
      <c r="J94" s="38"/>
      <c r="K94" s="38"/>
      <c r="L94" s="38"/>
      <c r="M94" s="38"/>
      <c r="N94" s="38"/>
    </row>
    <row r="95" spans="1:14" s="41" customFormat="1" ht="17.45" customHeight="1" x14ac:dyDescent="0.25">
      <c r="A95" s="37"/>
      <c r="B95" s="38" t="s">
        <v>291</v>
      </c>
      <c r="C95" s="38"/>
      <c r="D95" s="38"/>
      <c r="E95" s="38"/>
      <c r="F95" s="38"/>
      <c r="G95" s="38">
        <v>2020</v>
      </c>
      <c r="H95" s="82">
        <f>11457+20000</f>
        <v>31457</v>
      </c>
      <c r="I95" s="40"/>
      <c r="J95" s="38"/>
      <c r="K95" s="38"/>
      <c r="L95" s="38"/>
      <c r="M95" s="38"/>
      <c r="N95" s="38"/>
    </row>
    <row r="96" spans="1:14" s="41" customFormat="1" ht="17.45" customHeight="1" x14ac:dyDescent="0.25">
      <c r="A96" s="37"/>
      <c r="B96" s="38" t="s">
        <v>295</v>
      </c>
      <c r="C96" s="38"/>
      <c r="D96" s="38"/>
      <c r="E96" s="38"/>
      <c r="F96" s="38"/>
      <c r="G96" s="38">
        <v>2020</v>
      </c>
      <c r="H96" s="82">
        <f>14650+20000+28920+13800</f>
        <v>77370</v>
      </c>
      <c r="I96" s="40"/>
      <c r="J96" s="38"/>
      <c r="K96" s="38"/>
      <c r="L96" s="38"/>
      <c r="M96" s="38"/>
      <c r="N96" s="38"/>
    </row>
    <row r="97" spans="1:14" s="41" customFormat="1" ht="17.45" customHeight="1" x14ac:dyDescent="0.25">
      <c r="A97" s="37"/>
      <c r="B97" s="38" t="s">
        <v>308</v>
      </c>
      <c r="C97" s="38"/>
      <c r="D97" s="38"/>
      <c r="E97" s="38"/>
      <c r="F97" s="38"/>
      <c r="G97" s="38">
        <v>2020</v>
      </c>
      <c r="H97" s="82">
        <v>34650</v>
      </c>
      <c r="I97" s="40"/>
      <c r="J97" s="38"/>
      <c r="K97" s="38"/>
      <c r="L97" s="38"/>
      <c r="M97" s="38"/>
      <c r="N97" s="38"/>
    </row>
    <row r="98" spans="1:14" s="41" customFormat="1" ht="17.45" customHeight="1" x14ac:dyDescent="0.25">
      <c r="A98" s="37"/>
      <c r="B98" s="38" t="s">
        <v>337</v>
      </c>
      <c r="C98" s="38"/>
      <c r="D98" s="38"/>
      <c r="E98" s="38"/>
      <c r="F98" s="38"/>
      <c r="G98" s="38">
        <v>2020</v>
      </c>
      <c r="H98" s="82">
        <v>11090</v>
      </c>
      <c r="I98" s="40"/>
      <c r="J98" s="38"/>
      <c r="K98" s="38"/>
      <c r="L98" s="38"/>
      <c r="M98" s="38"/>
      <c r="N98" s="38"/>
    </row>
    <row r="99" spans="1:14" s="41" customFormat="1" ht="17.45" customHeight="1" x14ac:dyDescent="0.25">
      <c r="A99" s="37"/>
      <c r="B99" s="38" t="s">
        <v>342</v>
      </c>
      <c r="C99" s="38"/>
      <c r="D99" s="38"/>
      <c r="E99" s="38"/>
      <c r="F99" s="38"/>
      <c r="G99" s="38">
        <v>2020</v>
      </c>
      <c r="H99" s="82">
        <f>63000+20000+23399+20900</f>
        <v>127299</v>
      </c>
      <c r="I99" s="40"/>
      <c r="J99" s="38"/>
      <c r="K99" s="38"/>
      <c r="L99" s="38"/>
      <c r="M99" s="38"/>
      <c r="N99" s="38"/>
    </row>
    <row r="100" spans="1:14" s="41" customFormat="1" ht="17.45" customHeight="1" x14ac:dyDescent="0.25">
      <c r="A100" s="37"/>
      <c r="B100" s="38" t="s">
        <v>349</v>
      </c>
      <c r="C100" s="38"/>
      <c r="D100" s="38"/>
      <c r="E100" s="38"/>
      <c r="F100" s="38"/>
      <c r="G100" s="38">
        <v>2020</v>
      </c>
      <c r="H100" s="82">
        <v>20000</v>
      </c>
      <c r="I100" s="40"/>
      <c r="J100" s="38"/>
      <c r="K100" s="38"/>
      <c r="L100" s="38"/>
      <c r="M100" s="38"/>
      <c r="N100" s="38"/>
    </row>
    <row r="101" spans="1:14" s="41" customFormat="1" ht="17.45" customHeight="1" x14ac:dyDescent="0.25">
      <c r="A101" s="37"/>
      <c r="B101" s="38" t="s">
        <v>232</v>
      </c>
      <c r="C101" s="38"/>
      <c r="D101" s="38"/>
      <c r="E101" s="38"/>
      <c r="F101" s="38"/>
      <c r="G101" s="38">
        <v>2020</v>
      </c>
      <c r="H101" s="82">
        <v>20000</v>
      </c>
      <c r="I101" s="40"/>
      <c r="J101" s="38"/>
      <c r="K101" s="38"/>
      <c r="L101" s="38"/>
      <c r="M101" s="38"/>
      <c r="N101" s="38"/>
    </row>
    <row r="102" spans="1:14" s="41" customFormat="1" ht="17.45" customHeight="1" x14ac:dyDescent="0.25">
      <c r="A102" s="37"/>
      <c r="B102" s="38" t="s">
        <v>235</v>
      </c>
      <c r="C102" s="38"/>
      <c r="D102" s="38"/>
      <c r="E102" s="38"/>
      <c r="F102" s="38"/>
      <c r="G102" s="38">
        <v>2020</v>
      </c>
      <c r="H102" s="82">
        <v>122461</v>
      </c>
      <c r="I102" s="40"/>
      <c r="J102" s="38"/>
      <c r="K102" s="38"/>
      <c r="L102" s="38"/>
      <c r="M102" s="38"/>
      <c r="N102" s="38"/>
    </row>
    <row r="103" spans="1:14" s="41" customFormat="1" ht="17.45" customHeight="1" x14ac:dyDescent="0.25">
      <c r="A103" s="37"/>
      <c r="B103" s="38" t="s">
        <v>245</v>
      </c>
      <c r="C103" s="38"/>
      <c r="D103" s="38"/>
      <c r="E103" s="38"/>
      <c r="F103" s="38"/>
      <c r="G103" s="38">
        <v>2020</v>
      </c>
      <c r="H103" s="82">
        <f>84800+12500+225800+20000</f>
        <v>343100</v>
      </c>
      <c r="I103" s="40"/>
      <c r="J103" s="38"/>
      <c r="K103" s="38"/>
      <c r="L103" s="38"/>
      <c r="M103" s="38"/>
      <c r="N103" s="38"/>
    </row>
    <row r="104" spans="1:14" s="41" customFormat="1" ht="17.45" customHeight="1" x14ac:dyDescent="0.25">
      <c r="A104" s="37"/>
      <c r="B104" s="38" t="s">
        <v>252</v>
      </c>
      <c r="C104" s="38"/>
      <c r="D104" s="38"/>
      <c r="E104" s="38"/>
      <c r="F104" s="38"/>
      <c r="G104" s="38">
        <v>2020</v>
      </c>
      <c r="H104" s="82">
        <f>20000+37470</f>
        <v>57470</v>
      </c>
      <c r="I104" s="40"/>
      <c r="J104" s="38"/>
      <c r="K104" s="38"/>
      <c r="L104" s="38"/>
      <c r="M104" s="38"/>
      <c r="N104" s="38"/>
    </row>
    <row r="105" spans="1:14" s="41" customFormat="1" ht="17.45" customHeight="1" x14ac:dyDescent="0.25">
      <c r="A105" s="37"/>
      <c r="B105" s="38" t="s">
        <v>263</v>
      </c>
      <c r="C105" s="38"/>
      <c r="D105" s="38"/>
      <c r="E105" s="38"/>
      <c r="F105" s="38"/>
      <c r="G105" s="38">
        <v>2020</v>
      </c>
      <c r="H105" s="82">
        <f>16000+18000+20000</f>
        <v>54000</v>
      </c>
      <c r="I105" s="40"/>
      <c r="J105" s="38"/>
      <c r="K105" s="38"/>
      <c r="L105" s="38"/>
      <c r="M105" s="38"/>
      <c r="N105" s="38"/>
    </row>
    <row r="106" spans="1:14" s="50" customFormat="1" ht="17.45" customHeight="1" x14ac:dyDescent="0.25">
      <c r="A106" s="56"/>
      <c r="B106" s="57" t="s">
        <v>272</v>
      </c>
      <c r="C106" s="57"/>
      <c r="D106" s="57"/>
      <c r="E106" s="57"/>
      <c r="F106" s="57"/>
      <c r="G106" s="57">
        <v>2020</v>
      </c>
      <c r="H106" s="84">
        <v>20000</v>
      </c>
      <c r="I106" s="48"/>
      <c r="J106" s="57"/>
      <c r="K106" s="57"/>
      <c r="L106" s="57"/>
      <c r="M106" s="57"/>
      <c r="N106" s="57"/>
    </row>
    <row r="107" spans="1:14" s="41" customFormat="1" ht="17.45" customHeight="1" x14ac:dyDescent="0.25">
      <c r="A107" s="37"/>
      <c r="B107" s="38" t="s">
        <v>274</v>
      </c>
      <c r="C107" s="38"/>
      <c r="D107" s="38"/>
      <c r="E107" s="38"/>
      <c r="F107" s="38"/>
      <c r="G107" s="38">
        <v>2020</v>
      </c>
      <c r="H107" s="82">
        <v>86500</v>
      </c>
      <c r="I107" s="40"/>
      <c r="J107" s="38"/>
      <c r="K107" s="38"/>
      <c r="L107" s="38"/>
      <c r="M107" s="38"/>
      <c r="N107" s="38"/>
    </row>
    <row r="108" spans="1:14" s="41" customFormat="1" ht="17.45" customHeight="1" x14ac:dyDescent="0.25">
      <c r="A108" s="37"/>
      <c r="B108" s="38" t="s">
        <v>300</v>
      </c>
      <c r="C108" s="38"/>
      <c r="D108" s="38"/>
      <c r="E108" s="38"/>
      <c r="F108" s="38"/>
      <c r="G108" s="38">
        <v>2020</v>
      </c>
      <c r="H108" s="82">
        <v>105600</v>
      </c>
      <c r="I108" s="40"/>
      <c r="J108" s="38"/>
      <c r="K108" s="38"/>
      <c r="L108" s="38"/>
      <c r="M108" s="38"/>
      <c r="N108" s="38"/>
    </row>
    <row r="109" spans="1:14" s="41" customFormat="1" ht="17.45" customHeight="1" x14ac:dyDescent="0.25">
      <c r="A109" s="37"/>
      <c r="B109" s="38" t="s">
        <v>302</v>
      </c>
      <c r="C109" s="38"/>
      <c r="D109" s="38"/>
      <c r="E109" s="38"/>
      <c r="F109" s="38"/>
      <c r="G109" s="38">
        <v>2020</v>
      </c>
      <c r="H109" s="82">
        <f>21120+20000</f>
        <v>41120</v>
      </c>
      <c r="I109" s="40"/>
      <c r="J109" s="38"/>
      <c r="K109" s="38"/>
      <c r="L109" s="38"/>
      <c r="M109" s="38"/>
      <c r="N109" s="38"/>
    </row>
    <row r="110" spans="1:14" s="41" customFormat="1" ht="17.45" customHeight="1" x14ac:dyDescent="0.25">
      <c r="A110" s="37"/>
      <c r="B110" s="38" t="s">
        <v>345</v>
      </c>
      <c r="C110" s="38"/>
      <c r="D110" s="38"/>
      <c r="E110" s="38"/>
      <c r="F110" s="38"/>
      <c r="G110" s="38">
        <v>2020</v>
      </c>
      <c r="H110" s="82">
        <v>47457</v>
      </c>
      <c r="I110" s="40"/>
      <c r="J110" s="38"/>
      <c r="K110" s="38"/>
      <c r="L110" s="38"/>
      <c r="M110" s="38"/>
      <c r="N110" s="38"/>
    </row>
    <row r="111" spans="1:14" s="41" customFormat="1" ht="17.45" customHeight="1" x14ac:dyDescent="0.25">
      <c r="A111" s="37"/>
      <c r="B111" s="38" t="s">
        <v>347</v>
      </c>
      <c r="C111" s="38"/>
      <c r="D111" s="38"/>
      <c r="E111" s="38"/>
      <c r="F111" s="38"/>
      <c r="G111" s="38">
        <v>2020</v>
      </c>
      <c r="H111" s="82">
        <v>33300</v>
      </c>
      <c r="I111" s="40"/>
      <c r="J111" s="38"/>
      <c r="K111" s="38"/>
      <c r="L111" s="38"/>
      <c r="M111" s="38"/>
      <c r="N111" s="38"/>
    </row>
    <row r="112" spans="1:14" s="41" customFormat="1" ht="17.45" customHeight="1" x14ac:dyDescent="0.25">
      <c r="A112" s="37"/>
      <c r="B112" s="38" t="s">
        <v>348</v>
      </c>
      <c r="C112" s="38"/>
      <c r="D112" s="38"/>
      <c r="E112" s="38"/>
      <c r="F112" s="38"/>
      <c r="G112" s="38">
        <v>2020</v>
      </c>
      <c r="H112" s="82">
        <v>20000</v>
      </c>
      <c r="I112" s="40"/>
      <c r="J112" s="38"/>
      <c r="K112" s="38"/>
      <c r="L112" s="38"/>
      <c r="M112" s="38"/>
      <c r="N112" s="38"/>
    </row>
    <row r="113" spans="1:14" s="41" customFormat="1" ht="17.45" customHeight="1" x14ac:dyDescent="0.25">
      <c r="A113" s="37"/>
      <c r="B113" s="38" t="s">
        <v>330</v>
      </c>
      <c r="C113" s="38"/>
      <c r="D113" s="38"/>
      <c r="E113" s="38"/>
      <c r="F113" s="38"/>
      <c r="G113" s="38">
        <v>2020</v>
      </c>
      <c r="H113" s="82">
        <v>112849</v>
      </c>
      <c r="I113" s="40"/>
      <c r="J113" s="38"/>
      <c r="K113" s="38"/>
      <c r="L113" s="38"/>
      <c r="M113" s="38"/>
      <c r="N113" s="38"/>
    </row>
    <row r="114" spans="1:14" s="41" customFormat="1" ht="17.45" customHeight="1" x14ac:dyDescent="0.25">
      <c r="A114" s="37"/>
      <c r="B114" s="38" t="s">
        <v>261</v>
      </c>
      <c r="C114" s="38"/>
      <c r="D114" s="38"/>
      <c r="E114" s="38"/>
      <c r="F114" s="38"/>
      <c r="G114" s="38">
        <v>2020</v>
      </c>
      <c r="H114" s="82">
        <v>20000</v>
      </c>
      <c r="I114" s="40"/>
      <c r="J114" s="38"/>
      <c r="K114" s="38"/>
      <c r="L114" s="38"/>
      <c r="M114" s="38"/>
      <c r="N114" s="38"/>
    </row>
    <row r="115" spans="1:14" s="41" customFormat="1" ht="17.45" customHeight="1" x14ac:dyDescent="0.25">
      <c r="A115" s="37"/>
      <c r="B115" s="38" t="s">
        <v>289</v>
      </c>
      <c r="C115" s="38"/>
      <c r="D115" s="38"/>
      <c r="E115" s="38"/>
      <c r="F115" s="38"/>
      <c r="G115" s="38">
        <v>2020</v>
      </c>
      <c r="H115" s="82">
        <v>117880</v>
      </c>
      <c r="I115" s="40"/>
      <c r="J115" s="38"/>
      <c r="K115" s="38"/>
      <c r="L115" s="38"/>
      <c r="M115" s="38"/>
      <c r="N115" s="38"/>
    </row>
    <row r="116" spans="1:14" s="41" customFormat="1" ht="17.45" customHeight="1" x14ac:dyDescent="0.25">
      <c r="A116" s="37"/>
      <c r="B116" s="38" t="s">
        <v>294</v>
      </c>
      <c r="C116" s="38"/>
      <c r="D116" s="38"/>
      <c r="E116" s="38"/>
      <c r="F116" s="38"/>
      <c r="G116" s="38">
        <v>2020</v>
      </c>
      <c r="H116" s="82">
        <v>258300</v>
      </c>
      <c r="I116" s="40"/>
      <c r="J116" s="38"/>
      <c r="K116" s="38"/>
      <c r="L116" s="38"/>
      <c r="M116" s="38"/>
      <c r="N116" s="38"/>
    </row>
    <row r="117" spans="1:14" s="41" customFormat="1" ht="17.45" customHeight="1" x14ac:dyDescent="0.25">
      <c r="A117" s="37"/>
      <c r="B117" s="38" t="s">
        <v>309</v>
      </c>
      <c r="C117" s="38"/>
      <c r="D117" s="38"/>
      <c r="E117" s="38"/>
      <c r="F117" s="38"/>
      <c r="G117" s="38">
        <v>2020</v>
      </c>
      <c r="H117" s="82">
        <f>20000</f>
        <v>20000</v>
      </c>
      <c r="I117" s="40"/>
      <c r="J117" s="38"/>
      <c r="K117" s="38"/>
      <c r="L117" s="38"/>
      <c r="M117" s="38"/>
      <c r="N117" s="38"/>
    </row>
    <row r="118" spans="1:14" s="41" customFormat="1" ht="17.45" customHeight="1" x14ac:dyDescent="0.25">
      <c r="A118" s="37"/>
      <c r="B118" s="38" t="s">
        <v>452</v>
      </c>
      <c r="C118" s="38"/>
      <c r="D118" s="38"/>
      <c r="E118" s="38"/>
      <c r="F118" s="38"/>
      <c r="G118" s="38">
        <v>2020</v>
      </c>
      <c r="H118" s="82">
        <v>266400</v>
      </c>
      <c r="I118" s="40"/>
      <c r="J118" s="38"/>
      <c r="K118" s="38"/>
      <c r="L118" s="38"/>
      <c r="M118" s="38"/>
      <c r="N118" s="38"/>
    </row>
    <row r="119" spans="1:14" s="41" customFormat="1" ht="17.45" customHeight="1" x14ac:dyDescent="0.25">
      <c r="A119" s="37"/>
      <c r="B119" s="38" t="s">
        <v>222</v>
      </c>
      <c r="C119" s="38"/>
      <c r="D119" s="38"/>
      <c r="E119" s="38"/>
      <c r="F119" s="38"/>
      <c r="G119" s="38">
        <v>2020</v>
      </c>
      <c r="H119" s="82">
        <v>112350</v>
      </c>
      <c r="I119" s="40"/>
      <c r="J119" s="38"/>
      <c r="K119" s="38"/>
      <c r="L119" s="38"/>
      <c r="M119" s="38"/>
      <c r="N119" s="38"/>
    </row>
    <row r="120" spans="1:14" s="41" customFormat="1" ht="17.45" customHeight="1" x14ac:dyDescent="0.25">
      <c r="A120" s="37"/>
      <c r="B120" s="38" t="s">
        <v>307</v>
      </c>
      <c r="C120" s="38"/>
      <c r="D120" s="38"/>
      <c r="E120" s="38"/>
      <c r="F120" s="38"/>
      <c r="G120" s="38">
        <v>2020</v>
      </c>
      <c r="H120" s="82">
        <v>127070</v>
      </c>
      <c r="I120" s="40"/>
      <c r="J120" s="38"/>
      <c r="K120" s="38"/>
      <c r="L120" s="38"/>
      <c r="M120" s="38"/>
      <c r="N120" s="38"/>
    </row>
    <row r="121" spans="1:14" s="41" customFormat="1" ht="17.45" customHeight="1" x14ac:dyDescent="0.25">
      <c r="A121" s="37"/>
      <c r="B121" s="38" t="s">
        <v>331</v>
      </c>
      <c r="C121" s="38"/>
      <c r="D121" s="38"/>
      <c r="E121" s="38"/>
      <c r="F121" s="38"/>
      <c r="G121" s="38">
        <v>2020</v>
      </c>
      <c r="H121" s="82">
        <v>282000</v>
      </c>
      <c r="I121" s="40"/>
      <c r="J121" s="38"/>
      <c r="K121" s="38"/>
      <c r="L121" s="38"/>
      <c r="M121" s="38"/>
      <c r="N121" s="38"/>
    </row>
    <row r="122" spans="1:14" s="41" customFormat="1" ht="17.45" customHeight="1" x14ac:dyDescent="0.25">
      <c r="A122" s="37"/>
      <c r="B122" s="38" t="s">
        <v>335</v>
      </c>
      <c r="C122" s="38"/>
      <c r="D122" s="38"/>
      <c r="E122" s="38"/>
      <c r="F122" s="38"/>
      <c r="G122" s="38">
        <v>2020</v>
      </c>
      <c r="H122" s="82">
        <f>45000+55000+14000</f>
        <v>114000</v>
      </c>
      <c r="I122" s="40"/>
      <c r="J122" s="38"/>
      <c r="K122" s="38"/>
      <c r="L122" s="38"/>
      <c r="M122" s="38"/>
      <c r="N122" s="38"/>
    </row>
    <row r="123" spans="1:14" s="41" customFormat="1" ht="17.45" customHeight="1" x14ac:dyDescent="0.25">
      <c r="A123" s="37"/>
      <c r="B123" s="38" t="s">
        <v>339</v>
      </c>
      <c r="C123" s="38"/>
      <c r="D123" s="38"/>
      <c r="E123" s="38"/>
      <c r="F123" s="38"/>
      <c r="G123" s="38">
        <v>2020</v>
      </c>
      <c r="H123" s="82">
        <v>44250</v>
      </c>
      <c r="I123" s="40"/>
      <c r="J123" s="38"/>
      <c r="K123" s="38"/>
      <c r="L123" s="38"/>
      <c r="M123" s="38"/>
      <c r="N123" s="38"/>
    </row>
    <row r="124" spans="1:14" s="41" customFormat="1" ht="17.45" customHeight="1" x14ac:dyDescent="0.25">
      <c r="A124" s="37"/>
      <c r="B124" s="38" t="s">
        <v>343</v>
      </c>
      <c r="C124" s="38"/>
      <c r="D124" s="38"/>
      <c r="E124" s="38"/>
      <c r="F124" s="38"/>
      <c r="G124" s="38">
        <v>2020</v>
      </c>
      <c r="H124" s="82">
        <v>66000</v>
      </c>
      <c r="I124" s="40"/>
      <c r="J124" s="38"/>
      <c r="K124" s="38"/>
      <c r="L124" s="38"/>
      <c r="M124" s="38"/>
      <c r="N124" s="38"/>
    </row>
    <row r="125" spans="1:14" s="41" customFormat="1" ht="17.45" customHeight="1" x14ac:dyDescent="0.25">
      <c r="A125" s="37"/>
      <c r="B125" s="38" t="s">
        <v>305</v>
      </c>
      <c r="C125" s="38"/>
      <c r="D125" s="38"/>
      <c r="E125" s="38"/>
      <c r="F125" s="38"/>
      <c r="G125" s="38">
        <v>2020</v>
      </c>
      <c r="H125" s="82">
        <v>487049</v>
      </c>
      <c r="I125" s="40"/>
      <c r="J125" s="38"/>
      <c r="K125" s="38"/>
      <c r="L125" s="38"/>
      <c r="M125" s="38"/>
      <c r="N125" s="38"/>
    </row>
    <row r="126" spans="1:14" s="41" customFormat="1" ht="17.45" customHeight="1" x14ac:dyDescent="0.25">
      <c r="A126" s="37"/>
      <c r="B126" s="38" t="s">
        <v>311</v>
      </c>
      <c r="C126" s="38"/>
      <c r="D126" s="38"/>
      <c r="E126" s="38"/>
      <c r="F126" s="38"/>
      <c r="G126" s="38">
        <v>2020</v>
      </c>
      <c r="H126" s="82">
        <v>76308.600000000006</v>
      </c>
      <c r="I126" s="40"/>
      <c r="J126" s="38"/>
      <c r="K126" s="38"/>
      <c r="L126" s="38"/>
      <c r="M126" s="38"/>
      <c r="N126" s="38"/>
    </row>
    <row r="127" spans="1:14" s="41" customFormat="1" ht="17.45" customHeight="1" x14ac:dyDescent="0.25">
      <c r="A127" s="37"/>
      <c r="B127" s="38" t="s">
        <v>226</v>
      </c>
      <c r="C127" s="38"/>
      <c r="D127" s="38"/>
      <c r="E127" s="38"/>
      <c r="F127" s="38"/>
      <c r="G127" s="38">
        <v>2020</v>
      </c>
      <c r="H127" s="82">
        <v>72250</v>
      </c>
      <c r="I127" s="40"/>
      <c r="J127" s="38"/>
      <c r="K127" s="38"/>
      <c r="L127" s="38"/>
      <c r="M127" s="38"/>
      <c r="N127" s="38"/>
    </row>
    <row r="128" spans="1:14" s="41" customFormat="1" ht="17.45" customHeight="1" x14ac:dyDescent="0.25">
      <c r="A128" s="37"/>
      <c r="B128" s="38" t="s">
        <v>296</v>
      </c>
      <c r="C128" s="38"/>
      <c r="D128" s="38"/>
      <c r="E128" s="38"/>
      <c r="F128" s="38"/>
      <c r="G128" s="38">
        <v>2020</v>
      </c>
      <c r="H128" s="82">
        <v>80750</v>
      </c>
      <c r="I128" s="40"/>
      <c r="J128" s="38"/>
      <c r="K128" s="38"/>
      <c r="L128" s="38"/>
      <c r="M128" s="38"/>
      <c r="N128" s="38"/>
    </row>
    <row r="129" spans="1:14" s="41" customFormat="1" ht="17.45" customHeight="1" x14ac:dyDescent="0.25">
      <c r="A129" s="37"/>
      <c r="B129" s="38" t="s">
        <v>242</v>
      </c>
      <c r="C129" s="38"/>
      <c r="D129" s="38"/>
      <c r="E129" s="38"/>
      <c r="F129" s="38"/>
      <c r="G129" s="38">
        <v>2020</v>
      </c>
      <c r="H129" s="82">
        <v>110710</v>
      </c>
      <c r="I129" s="40"/>
      <c r="J129" s="38"/>
      <c r="K129" s="38"/>
      <c r="L129" s="38"/>
      <c r="M129" s="38"/>
      <c r="N129" s="38"/>
    </row>
    <row r="130" spans="1:14" s="41" customFormat="1" ht="17.45" customHeight="1" x14ac:dyDescent="0.25">
      <c r="A130" s="37"/>
      <c r="B130" s="38" t="s">
        <v>259</v>
      </c>
      <c r="C130" s="38"/>
      <c r="D130" s="38"/>
      <c r="E130" s="38"/>
      <c r="F130" s="38"/>
      <c r="G130" s="38">
        <v>2020</v>
      </c>
      <c r="H130" s="82">
        <v>67970</v>
      </c>
      <c r="I130" s="40"/>
      <c r="J130" s="38"/>
      <c r="K130" s="38"/>
      <c r="L130" s="38"/>
      <c r="M130" s="38"/>
      <c r="N130" s="38"/>
    </row>
    <row r="131" spans="1:14" s="41" customFormat="1" ht="17.45" customHeight="1" x14ac:dyDescent="0.25">
      <c r="A131" s="37"/>
      <c r="B131" s="38" t="s">
        <v>265</v>
      </c>
      <c r="C131" s="38"/>
      <c r="D131" s="38"/>
      <c r="E131" s="38"/>
      <c r="F131" s="38"/>
      <c r="G131" s="38">
        <v>2020</v>
      </c>
      <c r="H131" s="82">
        <v>44250</v>
      </c>
      <c r="I131" s="40"/>
      <c r="J131" s="38"/>
      <c r="K131" s="38"/>
      <c r="L131" s="38"/>
      <c r="M131" s="38"/>
      <c r="N131" s="38"/>
    </row>
    <row r="132" spans="1:14" s="41" customFormat="1" ht="17.45" customHeight="1" x14ac:dyDescent="0.25">
      <c r="A132" s="52" t="s">
        <v>177</v>
      </c>
      <c r="B132" s="55" t="s">
        <v>178</v>
      </c>
      <c r="C132" s="38"/>
      <c r="D132" s="38"/>
      <c r="E132" s="38"/>
      <c r="F132" s="38"/>
      <c r="G132" s="38"/>
      <c r="H132" s="85">
        <f>H133+H150</f>
        <v>230901380.963</v>
      </c>
      <c r="I132" s="38"/>
      <c r="J132" s="38"/>
      <c r="K132" s="38"/>
      <c r="L132" s="38"/>
      <c r="M132" s="38"/>
      <c r="N132" s="38"/>
    </row>
    <row r="133" spans="1:14" s="41" customFormat="1" ht="33.6" customHeight="1" x14ac:dyDescent="0.25">
      <c r="A133" s="52">
        <v>1</v>
      </c>
      <c r="B133" s="55" t="s">
        <v>174</v>
      </c>
      <c r="C133" s="38"/>
      <c r="D133" s="38"/>
      <c r="E133" s="38"/>
      <c r="F133" s="38"/>
      <c r="G133" s="38"/>
      <c r="H133" s="83">
        <f>SUM(H134:H148)</f>
        <v>229891237.963</v>
      </c>
      <c r="I133" s="38"/>
      <c r="J133" s="38"/>
      <c r="K133" s="38"/>
      <c r="L133" s="38"/>
      <c r="M133" s="38"/>
      <c r="N133" s="38"/>
    </row>
    <row r="134" spans="1:14" s="41" customFormat="1" ht="17.45" customHeight="1" x14ac:dyDescent="0.25">
      <c r="A134" s="37" t="s">
        <v>386</v>
      </c>
      <c r="B134" s="38" t="s">
        <v>385</v>
      </c>
      <c r="C134" s="38" t="s">
        <v>220</v>
      </c>
      <c r="D134" s="38">
        <f>D135+D136</f>
        <v>1170</v>
      </c>
      <c r="E134" s="38"/>
      <c r="F134" s="38"/>
      <c r="G134" s="38"/>
      <c r="H134" s="88">
        <f>H135+H136</f>
        <v>8442829</v>
      </c>
      <c r="I134" s="40"/>
      <c r="J134" s="38"/>
      <c r="K134" s="38"/>
      <c r="L134" s="38"/>
      <c r="M134" s="38"/>
      <c r="N134" s="38"/>
    </row>
    <row r="135" spans="1:14" s="41" customFormat="1" ht="17.45" customHeight="1" x14ac:dyDescent="0.25">
      <c r="A135" s="37"/>
      <c r="B135" s="58" t="s">
        <v>380</v>
      </c>
      <c r="C135" s="38" t="s">
        <v>220</v>
      </c>
      <c r="D135" s="38">
        <v>1049</v>
      </c>
      <c r="E135" s="38"/>
      <c r="F135" s="38"/>
      <c r="G135" s="38"/>
      <c r="H135" s="88">
        <f>7734053</f>
        <v>7734053</v>
      </c>
      <c r="I135" s="38"/>
      <c r="J135" s="38"/>
      <c r="K135" s="38"/>
      <c r="L135" s="38"/>
      <c r="M135" s="38"/>
      <c r="N135" s="38"/>
    </row>
    <row r="136" spans="1:14" s="41" customFormat="1" ht="17.45" customHeight="1" x14ac:dyDescent="0.25">
      <c r="A136" s="37"/>
      <c r="B136" s="58" t="s">
        <v>381</v>
      </c>
      <c r="C136" s="38" t="s">
        <v>220</v>
      </c>
      <c r="D136" s="38">
        <v>121</v>
      </c>
      <c r="E136" s="38"/>
      <c r="F136" s="38"/>
      <c r="G136" s="38"/>
      <c r="H136" s="88">
        <v>708776</v>
      </c>
      <c r="I136" s="38"/>
      <c r="J136" s="38"/>
      <c r="K136" s="38"/>
      <c r="L136" s="38"/>
      <c r="M136" s="38"/>
      <c r="N136" s="38"/>
    </row>
    <row r="137" spans="1:14" s="41" customFormat="1" ht="17.45" customHeight="1" x14ac:dyDescent="0.25">
      <c r="A137" s="37" t="s">
        <v>387</v>
      </c>
      <c r="B137" s="40" t="s">
        <v>266</v>
      </c>
      <c r="C137" s="38"/>
      <c r="D137" s="38"/>
      <c r="E137" s="38"/>
      <c r="F137" s="38"/>
      <c r="G137" s="38"/>
      <c r="H137" s="88"/>
      <c r="I137" s="38"/>
      <c r="J137" s="38"/>
      <c r="K137" s="38"/>
      <c r="L137" s="38"/>
      <c r="M137" s="38"/>
      <c r="N137" s="38"/>
    </row>
    <row r="138" spans="1:14" s="41" customFormat="1" ht="17.45" customHeight="1" x14ac:dyDescent="0.25">
      <c r="A138" s="37"/>
      <c r="B138" s="58" t="s">
        <v>388</v>
      </c>
      <c r="C138" s="38" t="s">
        <v>220</v>
      </c>
      <c r="D138" s="38"/>
      <c r="E138" s="38"/>
      <c r="F138" s="38"/>
      <c r="G138" s="38"/>
      <c r="H138" s="88">
        <v>186756000</v>
      </c>
      <c r="I138" s="38"/>
      <c r="J138" s="38"/>
      <c r="K138" s="38"/>
      <c r="L138" s="38"/>
      <c r="M138" s="38"/>
      <c r="N138" s="38"/>
    </row>
    <row r="139" spans="1:14" s="41" customFormat="1" ht="17.45" customHeight="1" x14ac:dyDescent="0.25">
      <c r="A139" s="37" t="s">
        <v>424</v>
      </c>
      <c r="B139" s="38" t="s">
        <v>348</v>
      </c>
      <c r="C139" s="38"/>
      <c r="D139" s="38"/>
      <c r="E139" s="38"/>
      <c r="F139" s="38"/>
      <c r="G139" s="38"/>
      <c r="H139" s="88"/>
      <c r="I139" s="38"/>
      <c r="J139" s="38"/>
      <c r="K139" s="38"/>
      <c r="L139" s="38"/>
      <c r="M139" s="38"/>
      <c r="N139" s="38"/>
    </row>
    <row r="140" spans="1:14" s="41" customFormat="1" ht="17.45" customHeight="1" x14ac:dyDescent="0.25">
      <c r="A140" s="37"/>
      <c r="B140" s="38" t="s">
        <v>425</v>
      </c>
      <c r="C140" s="38" t="s">
        <v>220</v>
      </c>
      <c r="D140" s="38">
        <v>463.2</v>
      </c>
      <c r="E140" s="38"/>
      <c r="F140" s="38"/>
      <c r="G140" s="38"/>
      <c r="H140" s="89">
        <v>2925905.963</v>
      </c>
      <c r="I140" s="38"/>
      <c r="J140" s="38"/>
      <c r="K140" s="38"/>
      <c r="L140" s="38"/>
      <c r="M140" s="38"/>
      <c r="N140" s="38"/>
    </row>
    <row r="141" spans="1:14" s="41" customFormat="1" ht="17.45" customHeight="1" x14ac:dyDescent="0.25">
      <c r="A141" s="37"/>
      <c r="B141" s="38" t="s">
        <v>426</v>
      </c>
      <c r="C141" s="38" t="s">
        <v>220</v>
      </c>
      <c r="D141" s="38"/>
      <c r="E141" s="38"/>
      <c r="F141" s="38"/>
      <c r="G141" s="38"/>
      <c r="H141" s="89">
        <v>117099</v>
      </c>
      <c r="I141" s="38"/>
      <c r="J141" s="38"/>
      <c r="K141" s="38"/>
      <c r="L141" s="38"/>
      <c r="M141" s="38"/>
      <c r="N141" s="38"/>
    </row>
    <row r="142" spans="1:14" s="41" customFormat="1" ht="17.45" customHeight="1" x14ac:dyDescent="0.25">
      <c r="A142" s="37" t="s">
        <v>434</v>
      </c>
      <c r="B142" s="38" t="s">
        <v>261</v>
      </c>
      <c r="C142" s="38"/>
      <c r="D142" s="38"/>
      <c r="E142" s="38"/>
      <c r="F142" s="38"/>
      <c r="G142" s="38"/>
      <c r="H142" s="89"/>
      <c r="I142" s="38"/>
      <c r="J142" s="38"/>
      <c r="K142" s="38"/>
      <c r="L142" s="38"/>
      <c r="M142" s="38"/>
      <c r="N142" s="38"/>
    </row>
    <row r="143" spans="1:14" s="41" customFormat="1" ht="17.45" customHeight="1" x14ac:dyDescent="0.25">
      <c r="A143" s="37"/>
      <c r="B143" s="38" t="s">
        <v>435</v>
      </c>
      <c r="C143" s="38" t="s">
        <v>220</v>
      </c>
      <c r="D143" s="38">
        <v>355</v>
      </c>
      <c r="E143" s="38"/>
      <c r="F143" s="38"/>
      <c r="G143" s="38"/>
      <c r="H143" s="89">
        <v>3080377</v>
      </c>
      <c r="I143" s="38"/>
      <c r="J143" s="38"/>
      <c r="K143" s="38"/>
      <c r="L143" s="38"/>
      <c r="M143" s="38"/>
      <c r="N143" s="38"/>
    </row>
    <row r="144" spans="1:14" s="41" customFormat="1" ht="17.45" customHeight="1" x14ac:dyDescent="0.25">
      <c r="A144" s="37" t="s">
        <v>440</v>
      </c>
      <c r="B144" s="38" t="s">
        <v>347</v>
      </c>
      <c r="C144" s="38" t="s">
        <v>220</v>
      </c>
      <c r="D144" s="38"/>
      <c r="E144" s="38"/>
      <c r="F144" s="38"/>
      <c r="G144" s="38"/>
      <c r="H144" s="89"/>
      <c r="I144" s="38"/>
      <c r="J144" s="38"/>
      <c r="K144" s="38"/>
      <c r="L144" s="38"/>
      <c r="M144" s="38"/>
      <c r="N144" s="38"/>
    </row>
    <row r="145" spans="1:14" s="41" customFormat="1" ht="17.45" customHeight="1" x14ac:dyDescent="0.25">
      <c r="A145" s="37"/>
      <c r="B145" s="38" t="s">
        <v>441</v>
      </c>
      <c r="C145" s="38" t="s">
        <v>220</v>
      </c>
      <c r="D145" s="38">
        <v>595</v>
      </c>
      <c r="E145" s="38"/>
      <c r="F145" s="38"/>
      <c r="G145" s="38"/>
      <c r="H145" s="89">
        <v>10040036</v>
      </c>
      <c r="I145" s="38"/>
      <c r="J145" s="38"/>
      <c r="K145" s="38"/>
      <c r="L145" s="38"/>
      <c r="M145" s="38"/>
      <c r="N145" s="38"/>
    </row>
    <row r="146" spans="1:14" s="41" customFormat="1" ht="17.45" customHeight="1" x14ac:dyDescent="0.25">
      <c r="A146" s="37"/>
      <c r="B146" s="38" t="s">
        <v>442</v>
      </c>
      <c r="C146" s="38" t="s">
        <v>220</v>
      </c>
      <c r="D146" s="38">
        <v>101</v>
      </c>
      <c r="E146" s="38"/>
      <c r="F146" s="38"/>
      <c r="G146" s="38"/>
      <c r="H146" s="89">
        <v>111872</v>
      </c>
      <c r="I146" s="38"/>
      <c r="J146" s="38"/>
      <c r="K146" s="38"/>
      <c r="L146" s="38"/>
      <c r="M146" s="38"/>
      <c r="N146" s="38"/>
    </row>
    <row r="147" spans="1:14" s="41" customFormat="1" ht="17.45" customHeight="1" x14ac:dyDescent="0.25">
      <c r="A147" s="37" t="s">
        <v>449</v>
      </c>
      <c r="B147" s="38" t="s">
        <v>232</v>
      </c>
      <c r="C147" s="38"/>
      <c r="D147" s="38"/>
      <c r="E147" s="38"/>
      <c r="F147" s="38"/>
      <c r="G147" s="38"/>
      <c r="H147" s="89"/>
      <c r="I147" s="38"/>
      <c r="J147" s="38"/>
      <c r="K147" s="38"/>
      <c r="L147" s="38"/>
      <c r="M147" s="38"/>
      <c r="N147" s="38"/>
    </row>
    <row r="148" spans="1:14" s="41" customFormat="1" ht="17.45" customHeight="1" x14ac:dyDescent="0.25">
      <c r="A148" s="37"/>
      <c r="B148" s="38" t="s">
        <v>450</v>
      </c>
      <c r="C148" s="38" t="s">
        <v>220</v>
      </c>
      <c r="D148" s="38">
        <v>1359</v>
      </c>
      <c r="E148" s="38"/>
      <c r="F148" s="38"/>
      <c r="G148" s="38"/>
      <c r="H148" s="89">
        <v>9974290</v>
      </c>
      <c r="I148" s="38"/>
      <c r="J148" s="38"/>
      <c r="K148" s="38"/>
      <c r="L148" s="38"/>
      <c r="M148" s="38"/>
      <c r="N148" s="38"/>
    </row>
    <row r="149" spans="1:14" s="41" customFormat="1" ht="17.45" customHeight="1" x14ac:dyDescent="0.25">
      <c r="A149" s="52">
        <v>2</v>
      </c>
      <c r="B149" s="55" t="s">
        <v>175</v>
      </c>
      <c r="C149" s="38"/>
      <c r="D149" s="38"/>
      <c r="E149" s="38"/>
      <c r="F149" s="38"/>
      <c r="G149" s="38"/>
      <c r="H149" s="82"/>
      <c r="I149" s="38"/>
      <c r="J149" s="38"/>
      <c r="K149" s="38"/>
      <c r="L149" s="38"/>
      <c r="M149" s="38"/>
      <c r="N149" s="38"/>
    </row>
    <row r="150" spans="1:14" s="41" customFormat="1" ht="17.45" customHeight="1" x14ac:dyDescent="0.25">
      <c r="A150" s="52">
        <v>3</v>
      </c>
      <c r="B150" s="55" t="s">
        <v>176</v>
      </c>
      <c r="C150" s="38"/>
      <c r="D150" s="38"/>
      <c r="E150" s="38"/>
      <c r="F150" s="38"/>
      <c r="G150" s="38"/>
      <c r="H150" s="83">
        <f>SUM(H151:H157)</f>
        <v>1010143</v>
      </c>
      <c r="I150" s="38"/>
      <c r="J150" s="38"/>
      <c r="K150" s="38"/>
      <c r="L150" s="38"/>
      <c r="M150" s="38"/>
      <c r="N150" s="38"/>
    </row>
    <row r="151" spans="1:14" s="41" customFormat="1" ht="17.45" customHeight="1" x14ac:dyDescent="0.25">
      <c r="A151" s="37"/>
      <c r="B151" s="38" t="s">
        <v>238</v>
      </c>
      <c r="C151" s="38"/>
      <c r="D151" s="38"/>
      <c r="E151" s="38"/>
      <c r="F151" s="38"/>
      <c r="G151" s="38">
        <v>2020</v>
      </c>
      <c r="H151" s="82">
        <v>78760</v>
      </c>
      <c r="I151" s="40"/>
      <c r="J151" s="38"/>
      <c r="K151" s="38"/>
      <c r="L151" s="38"/>
      <c r="M151" s="38"/>
      <c r="N151" s="38"/>
    </row>
    <row r="152" spans="1:14" s="41" customFormat="1" ht="17.45" customHeight="1" x14ac:dyDescent="0.25">
      <c r="A152" s="37"/>
      <c r="B152" s="38" t="s">
        <v>300</v>
      </c>
      <c r="C152" s="38"/>
      <c r="D152" s="38"/>
      <c r="E152" s="38"/>
      <c r="F152" s="38"/>
      <c r="G152" s="38">
        <v>2020</v>
      </c>
      <c r="H152" s="82">
        <v>24833</v>
      </c>
      <c r="I152" s="38"/>
      <c r="J152" s="38"/>
      <c r="K152" s="38"/>
      <c r="L152" s="38"/>
      <c r="M152" s="38"/>
      <c r="N152" s="38"/>
    </row>
    <row r="153" spans="1:14" s="41" customFormat="1" ht="17.45" customHeight="1" x14ac:dyDescent="0.25">
      <c r="A153" s="37"/>
      <c r="B153" s="38" t="s">
        <v>410</v>
      </c>
      <c r="C153" s="38"/>
      <c r="D153" s="38"/>
      <c r="E153" s="38"/>
      <c r="F153" s="38"/>
      <c r="G153" s="38">
        <v>2020</v>
      </c>
      <c r="H153" s="82">
        <v>78760</v>
      </c>
      <c r="I153" s="38"/>
      <c r="J153" s="38"/>
      <c r="K153" s="38"/>
      <c r="L153" s="38"/>
      <c r="M153" s="38"/>
      <c r="N153" s="38"/>
    </row>
    <row r="154" spans="1:14" s="41" customFormat="1" ht="17.45" customHeight="1" x14ac:dyDescent="0.25">
      <c r="A154" s="37"/>
      <c r="B154" s="38" t="s">
        <v>416</v>
      </c>
      <c r="C154" s="38"/>
      <c r="D154" s="38"/>
      <c r="E154" s="38"/>
      <c r="F154" s="38"/>
      <c r="G154" s="38">
        <v>2020</v>
      </c>
      <c r="H154" s="82">
        <f>12500+225800</f>
        <v>238300</v>
      </c>
      <c r="I154" s="38"/>
      <c r="J154" s="38"/>
      <c r="K154" s="38"/>
      <c r="L154" s="38"/>
      <c r="M154" s="38"/>
      <c r="N154" s="38"/>
    </row>
    <row r="155" spans="1:14" s="41" customFormat="1" ht="17.45" customHeight="1" x14ac:dyDescent="0.25">
      <c r="A155" s="37"/>
      <c r="B155" s="38" t="s">
        <v>261</v>
      </c>
      <c r="C155" s="38"/>
      <c r="D155" s="38"/>
      <c r="E155" s="38"/>
      <c r="F155" s="38"/>
      <c r="G155" s="38">
        <v>2020</v>
      </c>
      <c r="H155" s="82">
        <f>384730+63000</f>
        <v>447730</v>
      </c>
      <c r="I155" s="38"/>
      <c r="J155" s="38"/>
      <c r="K155" s="38"/>
      <c r="L155" s="38"/>
      <c r="M155" s="38"/>
      <c r="N155" s="38"/>
    </row>
    <row r="156" spans="1:14" s="41" customFormat="1" ht="17.45" customHeight="1" x14ac:dyDescent="0.25">
      <c r="A156" s="37"/>
      <c r="B156" s="38" t="s">
        <v>436</v>
      </c>
      <c r="C156" s="38"/>
      <c r="D156" s="38"/>
      <c r="E156" s="38"/>
      <c r="F156" s="38"/>
      <c r="G156" s="38">
        <v>2020</v>
      </c>
      <c r="H156" s="82">
        <v>78760</v>
      </c>
      <c r="I156" s="38"/>
      <c r="J156" s="38"/>
      <c r="K156" s="38"/>
      <c r="L156" s="38"/>
      <c r="M156" s="38"/>
      <c r="N156" s="38"/>
    </row>
    <row r="157" spans="1:14" s="41" customFormat="1" ht="17.45" customHeight="1" x14ac:dyDescent="0.25">
      <c r="A157" s="37"/>
      <c r="B157" s="38" t="s">
        <v>235</v>
      </c>
      <c r="C157" s="38"/>
      <c r="D157" s="38"/>
      <c r="E157" s="38"/>
      <c r="F157" s="38"/>
      <c r="G157" s="38">
        <v>2020</v>
      </c>
      <c r="H157" s="82">
        <v>63000</v>
      </c>
      <c r="I157" s="40"/>
      <c r="J157" s="38"/>
      <c r="K157" s="38"/>
      <c r="L157" s="38"/>
      <c r="M157" s="38"/>
      <c r="N157" s="38"/>
    </row>
    <row r="158" spans="1:14" s="41" customFormat="1" ht="17.45" customHeight="1" x14ac:dyDescent="0.25">
      <c r="A158" s="59" t="s">
        <v>179</v>
      </c>
      <c r="B158" s="60" t="s">
        <v>180</v>
      </c>
      <c r="C158" s="61"/>
      <c r="D158" s="61"/>
      <c r="E158" s="61"/>
      <c r="F158" s="61"/>
      <c r="G158" s="61"/>
      <c r="H158" s="86"/>
      <c r="I158" s="61"/>
      <c r="J158" s="61"/>
      <c r="K158" s="61"/>
      <c r="L158" s="61"/>
      <c r="M158" s="61"/>
      <c r="N158" s="61"/>
    </row>
    <row r="159" spans="1:14" s="41" customFormat="1" ht="31.9" customHeight="1" x14ac:dyDescent="0.25">
      <c r="A159" s="52">
        <v>1</v>
      </c>
      <c r="B159" s="55" t="s">
        <v>174</v>
      </c>
      <c r="C159" s="38"/>
      <c r="D159" s="38"/>
      <c r="E159" s="38"/>
      <c r="F159" s="38"/>
      <c r="G159" s="38"/>
      <c r="H159" s="82"/>
      <c r="I159" s="38"/>
      <c r="J159" s="38"/>
      <c r="K159" s="38"/>
      <c r="L159" s="38"/>
      <c r="M159" s="38"/>
      <c r="N159" s="38"/>
    </row>
    <row r="160" spans="1:14" s="41" customFormat="1" ht="17.45" customHeight="1" x14ac:dyDescent="0.25">
      <c r="A160" s="52">
        <v>2</v>
      </c>
      <c r="B160" s="55" t="s">
        <v>175</v>
      </c>
      <c r="C160" s="38"/>
      <c r="D160" s="38"/>
      <c r="E160" s="38"/>
      <c r="F160" s="38"/>
      <c r="G160" s="38"/>
      <c r="H160" s="82"/>
      <c r="I160" s="38"/>
      <c r="J160" s="38"/>
      <c r="K160" s="38"/>
      <c r="L160" s="38"/>
      <c r="M160" s="38"/>
      <c r="N160" s="38"/>
    </row>
    <row r="161" spans="1:14" s="41" customFormat="1" ht="17.45" customHeight="1" x14ac:dyDescent="0.25">
      <c r="A161" s="52">
        <v>3</v>
      </c>
      <c r="B161" s="55" t="s">
        <v>176</v>
      </c>
      <c r="C161" s="38"/>
      <c r="D161" s="38"/>
      <c r="E161" s="38"/>
      <c r="F161" s="38"/>
      <c r="G161" s="38"/>
      <c r="H161" s="82"/>
      <c r="I161" s="38"/>
      <c r="J161" s="38"/>
      <c r="K161" s="38"/>
      <c r="L161" s="38"/>
      <c r="M161" s="38"/>
      <c r="N161" s="38"/>
    </row>
    <row r="162" spans="1:14" s="41" customFormat="1" ht="33" customHeight="1" x14ac:dyDescent="0.25">
      <c r="A162" s="52" t="s">
        <v>181</v>
      </c>
      <c r="B162" s="55" t="s">
        <v>182</v>
      </c>
      <c r="C162" s="38"/>
      <c r="D162" s="38"/>
      <c r="E162" s="38"/>
      <c r="F162" s="38"/>
      <c r="G162" s="38"/>
      <c r="H162" s="83">
        <f>SUM(H163:H168)</f>
        <v>8363648</v>
      </c>
      <c r="I162" s="38"/>
      <c r="J162" s="38"/>
      <c r="K162" s="38"/>
      <c r="L162" s="38"/>
      <c r="M162" s="38"/>
      <c r="N162" s="38"/>
    </row>
    <row r="163" spans="1:14" s="41" customFormat="1" ht="17.45" customHeight="1" x14ac:dyDescent="0.25">
      <c r="A163" s="52"/>
      <c r="B163" s="38" t="s">
        <v>238</v>
      </c>
      <c r="C163" s="38"/>
      <c r="D163" s="38"/>
      <c r="E163" s="38"/>
      <c r="F163" s="38"/>
      <c r="G163" s="38">
        <v>2020</v>
      </c>
      <c r="H163" s="82">
        <v>120000</v>
      </c>
      <c r="I163" s="38"/>
      <c r="J163" s="38"/>
      <c r="K163" s="38"/>
      <c r="L163" s="38"/>
      <c r="M163" s="38"/>
      <c r="N163" s="38"/>
    </row>
    <row r="164" spans="1:14" s="41" customFormat="1" ht="17.45" customHeight="1" x14ac:dyDescent="0.25">
      <c r="A164" s="37"/>
      <c r="B164" s="38" t="s">
        <v>253</v>
      </c>
      <c r="C164" s="38"/>
      <c r="D164" s="38"/>
      <c r="E164" s="38"/>
      <c r="F164" s="38"/>
      <c r="G164" s="38">
        <v>2020</v>
      </c>
      <c r="H164" s="82">
        <v>107333</v>
      </c>
      <c r="I164" s="40"/>
      <c r="J164" s="38"/>
      <c r="K164" s="38"/>
      <c r="L164" s="38"/>
      <c r="M164" s="38"/>
      <c r="N164" s="38"/>
    </row>
    <row r="165" spans="1:14" s="41" customFormat="1" ht="17.45" customHeight="1" x14ac:dyDescent="0.25">
      <c r="A165" s="37"/>
      <c r="B165" s="38" t="s">
        <v>418</v>
      </c>
      <c r="C165" s="38"/>
      <c r="D165" s="38"/>
      <c r="E165" s="38"/>
      <c r="F165" s="38"/>
      <c r="G165" s="38">
        <v>2020</v>
      </c>
      <c r="H165" s="82">
        <v>31500</v>
      </c>
      <c r="I165" s="38"/>
      <c r="J165" s="38"/>
      <c r="K165" s="38"/>
      <c r="L165" s="38"/>
      <c r="M165" s="38"/>
      <c r="N165" s="38"/>
    </row>
    <row r="166" spans="1:14" s="41" customFormat="1" ht="17.45" customHeight="1" x14ac:dyDescent="0.25">
      <c r="A166" s="37"/>
      <c r="B166" s="38" t="s">
        <v>457</v>
      </c>
      <c r="C166" s="38"/>
      <c r="D166" s="38"/>
      <c r="E166" s="38"/>
      <c r="F166" s="38"/>
      <c r="G166" s="38">
        <v>2020</v>
      </c>
      <c r="H166" s="82">
        <v>7507503</v>
      </c>
      <c r="I166" s="38"/>
      <c r="J166" s="38"/>
      <c r="K166" s="38"/>
      <c r="L166" s="38"/>
      <c r="M166" s="38"/>
      <c r="N166" s="38"/>
    </row>
    <row r="167" spans="1:14" s="41" customFormat="1" ht="17.45" customHeight="1" x14ac:dyDescent="0.25">
      <c r="A167" s="37"/>
      <c r="B167" s="38" t="s">
        <v>300</v>
      </c>
      <c r="C167" s="38"/>
      <c r="D167" s="38"/>
      <c r="E167" s="38"/>
      <c r="F167" s="38"/>
      <c r="G167" s="38">
        <v>2020</v>
      </c>
      <c r="H167" s="82">
        <v>52000</v>
      </c>
      <c r="I167" s="38"/>
      <c r="J167" s="38"/>
      <c r="K167" s="38"/>
      <c r="L167" s="38"/>
      <c r="M167" s="38"/>
      <c r="N167" s="38"/>
    </row>
    <row r="168" spans="1:14" s="53" customFormat="1" ht="17.45" customHeight="1" x14ac:dyDescent="0.25">
      <c r="A168" s="37"/>
      <c r="B168" s="38" t="s">
        <v>352</v>
      </c>
      <c r="C168" s="38"/>
      <c r="D168" s="38"/>
      <c r="E168" s="38"/>
      <c r="F168" s="38"/>
      <c r="G168" s="38">
        <v>2020</v>
      </c>
      <c r="H168" s="82">
        <v>545312</v>
      </c>
      <c r="I168" s="38"/>
      <c r="J168" s="38"/>
      <c r="K168" s="38"/>
      <c r="L168" s="38"/>
      <c r="M168" s="38"/>
      <c r="N168" s="38"/>
    </row>
    <row r="169" spans="1:14" s="41" customFormat="1" ht="17.45" customHeight="1" x14ac:dyDescent="0.25">
      <c r="A169" s="37"/>
      <c r="B169" s="52" t="s">
        <v>360</v>
      </c>
      <c r="C169" s="38"/>
      <c r="D169" s="38"/>
      <c r="E169" s="38"/>
      <c r="F169" s="38"/>
      <c r="G169" s="38"/>
      <c r="H169" s="83">
        <f>H162+H158+H132+H7</f>
        <v>328727054.56299996</v>
      </c>
      <c r="I169" s="38"/>
      <c r="J169" s="38"/>
      <c r="K169" s="38"/>
      <c r="L169" s="38"/>
      <c r="M169" s="38"/>
      <c r="N169" s="38"/>
    </row>
    <row r="170" spans="1:14" x14ac:dyDescent="0.25">
      <c r="A170" s="17"/>
      <c r="B170" s="18"/>
      <c r="C170" s="18"/>
      <c r="D170" s="18"/>
      <c r="E170" s="18"/>
      <c r="F170" s="18"/>
      <c r="G170" s="18"/>
      <c r="H170" s="20"/>
      <c r="I170" s="18"/>
      <c r="J170" s="18"/>
      <c r="K170" s="18"/>
      <c r="L170" s="18"/>
      <c r="M170" s="18"/>
      <c r="N170" s="18"/>
    </row>
  </sheetData>
  <mergeCells count="15">
    <mergeCell ref="A2:N2"/>
    <mergeCell ref="N4:N5"/>
    <mergeCell ref="A3:N3"/>
    <mergeCell ref="G4:G5"/>
    <mergeCell ref="H4:H5"/>
    <mergeCell ref="I4:I5"/>
    <mergeCell ref="J4:J5"/>
    <mergeCell ref="K4:K5"/>
    <mergeCell ref="L4:M4"/>
    <mergeCell ref="A4:A5"/>
    <mergeCell ref="B4:B5"/>
    <mergeCell ref="C4:C5"/>
    <mergeCell ref="D4:D5"/>
    <mergeCell ref="E4:E5"/>
    <mergeCell ref="F4:F5"/>
  </mergeCells>
  <pageMargins left="0.31496062992125984" right="0.31496062992125984" top="0.55118110236220474" bottom="0.55118110236220474" header="0.31496062992125984" footer="0.31496062992125984"/>
  <pageSetup scale="8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2"/>
  <sheetViews>
    <sheetView zoomScale="85" zoomScaleNormal="85" workbookViewId="0">
      <selection activeCell="A4" sqref="A4:A7"/>
    </sheetView>
  </sheetViews>
  <sheetFormatPr defaultColWidth="9" defaultRowHeight="15.75" x14ac:dyDescent="0.25"/>
  <cols>
    <col min="1" max="1" width="4" style="31" customWidth="1"/>
    <col min="2" max="2" width="22.625" style="31" customWidth="1"/>
    <col min="3" max="3" width="13.125" style="31" customWidth="1"/>
    <col min="4" max="4" width="12.125" style="31" customWidth="1"/>
    <col min="5" max="5" width="8.75" style="31" customWidth="1"/>
    <col min="6" max="6" width="6.375" style="31" customWidth="1"/>
    <col min="7" max="7" width="5.5" style="31" customWidth="1"/>
    <col min="8" max="8" width="4.25" style="31" customWidth="1"/>
    <col min="9" max="9" width="6.125" style="31" customWidth="1"/>
    <col min="10" max="10" width="4.75" style="31" customWidth="1"/>
    <col min="11" max="11" width="5.125" style="31" customWidth="1"/>
    <col min="12" max="12" width="9" style="31" customWidth="1"/>
    <col min="13" max="13" width="12.25" style="31" customWidth="1"/>
    <col min="14" max="14" width="12.125" style="31" customWidth="1"/>
    <col min="15" max="15" width="9" style="31" customWidth="1"/>
    <col min="16" max="16" width="6" style="31" customWidth="1"/>
    <col min="17" max="17" width="5.875" style="31" customWidth="1"/>
    <col min="18" max="18" width="4.875" style="31" customWidth="1"/>
    <col min="19" max="19" width="5.875" style="31" customWidth="1"/>
    <col min="20" max="20" width="5.125" style="31" customWidth="1"/>
    <col min="21" max="21" width="4.875" style="31" customWidth="1"/>
    <col min="22" max="22" width="4.375" style="31" customWidth="1"/>
    <col min="23" max="16384" width="9" style="31"/>
  </cols>
  <sheetData>
    <row r="1" spans="1:22" x14ac:dyDescent="0.25">
      <c r="A1" s="29" t="s">
        <v>358</v>
      </c>
      <c r="B1" s="30"/>
      <c r="C1" s="30"/>
      <c r="O1" s="32" t="s">
        <v>188</v>
      </c>
    </row>
    <row r="2" spans="1:22" ht="20.45" customHeight="1" x14ac:dyDescent="0.25">
      <c r="A2" s="104" t="s">
        <v>462</v>
      </c>
      <c r="B2" s="104"/>
      <c r="C2" s="104"/>
      <c r="D2" s="104"/>
      <c r="E2" s="104"/>
      <c r="F2" s="104"/>
      <c r="G2" s="104"/>
      <c r="H2" s="104"/>
      <c r="I2" s="104"/>
      <c r="J2" s="104"/>
      <c r="K2" s="104"/>
      <c r="L2" s="104"/>
      <c r="M2" s="104"/>
      <c r="N2" s="104"/>
      <c r="O2" s="104"/>
      <c r="P2" s="104"/>
      <c r="Q2" s="104"/>
      <c r="R2" s="104"/>
      <c r="S2" s="104"/>
      <c r="T2" s="104"/>
      <c r="U2" s="104"/>
      <c r="V2" s="104"/>
    </row>
    <row r="3" spans="1:22" ht="20.45" customHeight="1" x14ac:dyDescent="0.25">
      <c r="A3" s="106" t="s">
        <v>468</v>
      </c>
      <c r="B3" s="106"/>
      <c r="C3" s="106"/>
      <c r="D3" s="106"/>
      <c r="E3" s="106"/>
      <c r="F3" s="106"/>
      <c r="G3" s="106"/>
      <c r="H3" s="106"/>
      <c r="I3" s="106"/>
      <c r="J3" s="106"/>
      <c r="K3" s="106"/>
      <c r="L3" s="106"/>
      <c r="M3" s="106"/>
      <c r="N3" s="106"/>
      <c r="O3" s="106"/>
      <c r="P3" s="106"/>
      <c r="Q3" s="106"/>
      <c r="R3" s="106"/>
      <c r="S3" s="106"/>
      <c r="T3" s="106"/>
      <c r="U3" s="106"/>
      <c r="V3" s="106"/>
    </row>
    <row r="4" spans="1:22" ht="21" customHeight="1" x14ac:dyDescent="0.25">
      <c r="A4" s="105" t="s">
        <v>465</v>
      </c>
      <c r="B4" s="105" t="s">
        <v>184</v>
      </c>
      <c r="C4" s="105" t="s">
        <v>185</v>
      </c>
      <c r="D4" s="105"/>
      <c r="E4" s="105"/>
      <c r="F4" s="105"/>
      <c r="G4" s="105"/>
      <c r="H4" s="105"/>
      <c r="I4" s="105"/>
      <c r="J4" s="105"/>
      <c r="K4" s="105" t="s">
        <v>186</v>
      </c>
      <c r="L4" s="105"/>
      <c r="M4" s="105"/>
      <c r="N4" s="105"/>
      <c r="O4" s="105"/>
      <c r="P4" s="105"/>
      <c r="Q4" s="105"/>
      <c r="R4" s="105"/>
      <c r="S4" s="105"/>
      <c r="T4" s="105"/>
      <c r="U4" s="105"/>
      <c r="V4" s="101" t="s">
        <v>169</v>
      </c>
    </row>
    <row r="5" spans="1:22" ht="34.5" customHeight="1" x14ac:dyDescent="0.25">
      <c r="A5" s="105"/>
      <c r="B5" s="105"/>
      <c r="C5" s="105" t="s">
        <v>361</v>
      </c>
      <c r="D5" s="105" t="s">
        <v>362</v>
      </c>
      <c r="E5" s="105" t="s">
        <v>363</v>
      </c>
      <c r="F5" s="105"/>
      <c r="G5" s="105"/>
      <c r="H5" s="105"/>
      <c r="I5" s="105"/>
      <c r="J5" s="105"/>
      <c r="K5" s="101" t="s">
        <v>187</v>
      </c>
      <c r="L5" s="105" t="s">
        <v>364</v>
      </c>
      <c r="M5" s="105" t="s">
        <v>365</v>
      </c>
      <c r="N5" s="105"/>
      <c r="O5" s="105" t="s">
        <v>366</v>
      </c>
      <c r="P5" s="105"/>
      <c r="Q5" s="105"/>
      <c r="R5" s="105"/>
      <c r="S5" s="105"/>
      <c r="T5" s="105"/>
      <c r="U5" s="105"/>
      <c r="V5" s="102"/>
    </row>
    <row r="6" spans="1:22" ht="31.5" customHeight="1" x14ac:dyDescent="0.25">
      <c r="A6" s="105"/>
      <c r="B6" s="105"/>
      <c r="C6" s="105"/>
      <c r="D6" s="105"/>
      <c r="E6" s="105" t="s">
        <v>24</v>
      </c>
      <c r="F6" s="105" t="s">
        <v>62</v>
      </c>
      <c r="G6" s="105"/>
      <c r="H6" s="105"/>
      <c r="I6" s="105"/>
      <c r="J6" s="101" t="s">
        <v>30</v>
      </c>
      <c r="K6" s="102"/>
      <c r="L6" s="105"/>
      <c r="M6" s="101" t="s">
        <v>22</v>
      </c>
      <c r="N6" s="101" t="s">
        <v>23</v>
      </c>
      <c r="O6" s="101" t="s">
        <v>24</v>
      </c>
      <c r="P6" s="105" t="s">
        <v>62</v>
      </c>
      <c r="Q6" s="105"/>
      <c r="R6" s="105"/>
      <c r="S6" s="105"/>
      <c r="T6" s="105"/>
      <c r="U6" s="101" t="s">
        <v>30</v>
      </c>
      <c r="V6" s="102"/>
    </row>
    <row r="7" spans="1:22" ht="79.5" customHeight="1" x14ac:dyDescent="0.25">
      <c r="A7" s="105"/>
      <c r="B7" s="105"/>
      <c r="C7" s="105"/>
      <c r="D7" s="105"/>
      <c r="E7" s="105"/>
      <c r="F7" s="33" t="s">
        <v>63</v>
      </c>
      <c r="G7" s="33" t="s">
        <v>26</v>
      </c>
      <c r="H7" s="33" t="s">
        <v>27</v>
      </c>
      <c r="I7" s="33" t="s">
        <v>28</v>
      </c>
      <c r="J7" s="103"/>
      <c r="K7" s="103"/>
      <c r="L7" s="105"/>
      <c r="M7" s="103"/>
      <c r="N7" s="103"/>
      <c r="O7" s="103"/>
      <c r="P7" s="33" t="s">
        <v>63</v>
      </c>
      <c r="Q7" s="33" t="s">
        <v>26</v>
      </c>
      <c r="R7" s="33" t="s">
        <v>27</v>
      </c>
      <c r="S7" s="33" t="s">
        <v>28</v>
      </c>
      <c r="T7" s="33" t="s">
        <v>29</v>
      </c>
      <c r="U7" s="103"/>
      <c r="V7" s="103"/>
    </row>
    <row r="8" spans="1:22" x14ac:dyDescent="0.25">
      <c r="A8" s="34">
        <v>1</v>
      </c>
      <c r="B8" s="34">
        <v>2</v>
      </c>
      <c r="C8" s="34">
        <v>3</v>
      </c>
      <c r="D8" s="34">
        <v>4</v>
      </c>
      <c r="E8" s="34">
        <v>5</v>
      </c>
      <c r="F8" s="34">
        <v>6</v>
      </c>
      <c r="G8" s="34">
        <v>7</v>
      </c>
      <c r="H8" s="34">
        <v>8</v>
      </c>
      <c r="I8" s="34">
        <v>9</v>
      </c>
      <c r="J8" s="34">
        <v>10</v>
      </c>
      <c r="K8" s="34">
        <v>11</v>
      </c>
      <c r="L8" s="34">
        <v>12</v>
      </c>
      <c r="M8" s="34">
        <v>13</v>
      </c>
      <c r="N8" s="34">
        <v>14</v>
      </c>
      <c r="O8" s="34">
        <v>15</v>
      </c>
      <c r="P8" s="34">
        <v>16</v>
      </c>
      <c r="Q8" s="34">
        <v>17</v>
      </c>
      <c r="R8" s="34">
        <v>18</v>
      </c>
      <c r="S8" s="34">
        <v>19</v>
      </c>
      <c r="T8" s="34">
        <v>20</v>
      </c>
      <c r="U8" s="34">
        <v>21</v>
      </c>
      <c r="V8" s="34">
        <v>22</v>
      </c>
    </row>
    <row r="9" spans="1:22" s="46" customFormat="1" ht="31.9" customHeight="1" x14ac:dyDescent="0.25">
      <c r="A9" s="44">
        <v>1</v>
      </c>
      <c r="B9" s="40" t="s">
        <v>221</v>
      </c>
      <c r="C9" s="74">
        <v>1090</v>
      </c>
      <c r="D9" s="74">
        <v>98100</v>
      </c>
      <c r="E9" s="74">
        <f>C9</f>
        <v>1090</v>
      </c>
      <c r="F9" s="74"/>
      <c r="G9" s="74"/>
      <c r="H9" s="74"/>
      <c r="I9" s="74"/>
      <c r="J9" s="74"/>
      <c r="K9" s="74"/>
      <c r="L9" s="74">
        <v>335</v>
      </c>
      <c r="M9" s="74">
        <v>411939</v>
      </c>
      <c r="N9" s="74">
        <v>176241</v>
      </c>
      <c r="O9" s="73">
        <f>L9</f>
        <v>335</v>
      </c>
      <c r="P9" s="40"/>
      <c r="Q9" s="40"/>
      <c r="R9" s="40"/>
      <c r="S9" s="40"/>
      <c r="T9" s="40"/>
      <c r="U9" s="40"/>
      <c r="V9" s="40"/>
    </row>
    <row r="10" spans="1:22" s="46" customFormat="1" ht="18" customHeight="1" x14ac:dyDescent="0.25">
      <c r="A10" s="44">
        <v>2</v>
      </c>
      <c r="B10" s="40" t="s">
        <v>243</v>
      </c>
      <c r="C10" s="74">
        <v>7525</v>
      </c>
      <c r="D10" s="76">
        <v>4515000</v>
      </c>
      <c r="E10" s="74">
        <f t="shared" ref="E10:E73" si="0">C10</f>
        <v>7525</v>
      </c>
      <c r="F10" s="74"/>
      <c r="G10" s="74"/>
      <c r="H10" s="74"/>
      <c r="I10" s="74"/>
      <c r="J10" s="74"/>
      <c r="K10" s="74"/>
      <c r="L10" s="74">
        <v>2472</v>
      </c>
      <c r="M10" s="74">
        <v>5281399</v>
      </c>
      <c r="N10" s="74">
        <v>1258029</v>
      </c>
      <c r="O10" s="73">
        <f t="shared" ref="O10:O74" si="1">L10</f>
        <v>2472</v>
      </c>
      <c r="P10" s="40"/>
      <c r="Q10" s="40"/>
      <c r="R10" s="40"/>
      <c r="S10" s="40"/>
      <c r="T10" s="40"/>
      <c r="U10" s="40"/>
      <c r="V10" s="40"/>
    </row>
    <row r="11" spans="1:22" s="46" customFormat="1" ht="17.45" customHeight="1" x14ac:dyDescent="0.25">
      <c r="A11" s="44">
        <v>3</v>
      </c>
      <c r="B11" s="40" t="s">
        <v>315</v>
      </c>
      <c r="C11" s="76">
        <f>18256+1130</f>
        <v>19386</v>
      </c>
      <c r="D11" s="76">
        <f>45640000+5650000</f>
        <v>51290000</v>
      </c>
      <c r="E11" s="74">
        <f>C11</f>
        <v>19386</v>
      </c>
      <c r="F11" s="76"/>
      <c r="G11" s="77"/>
      <c r="H11" s="77"/>
      <c r="I11" s="77"/>
      <c r="J11" s="77"/>
      <c r="K11" s="76"/>
      <c r="L11" s="74">
        <v>4424</v>
      </c>
      <c r="M11" s="74">
        <v>23626532</v>
      </c>
      <c r="N11" s="74">
        <v>16760010</v>
      </c>
      <c r="O11" s="73">
        <f t="shared" si="1"/>
        <v>4424</v>
      </c>
      <c r="P11" s="40"/>
      <c r="Q11" s="40"/>
      <c r="R11" s="40"/>
      <c r="S11" s="40"/>
      <c r="T11" s="40"/>
      <c r="U11" s="40"/>
      <c r="V11" s="40"/>
    </row>
    <row r="12" spans="1:22" s="46" customFormat="1" ht="17.45" customHeight="1" x14ac:dyDescent="0.25">
      <c r="A12" s="44">
        <v>4</v>
      </c>
      <c r="B12" s="40" t="s">
        <v>320</v>
      </c>
      <c r="C12" s="76">
        <v>9028.6</v>
      </c>
      <c r="D12" s="76">
        <v>56424000</v>
      </c>
      <c r="E12" s="74">
        <f>C12</f>
        <v>9028.6</v>
      </c>
      <c r="F12" s="76"/>
      <c r="G12" s="77"/>
      <c r="H12" s="77"/>
      <c r="I12" s="77"/>
      <c r="J12" s="77"/>
      <c r="K12" s="76"/>
      <c r="L12" s="74">
        <v>4514</v>
      </c>
      <c r="M12" s="74">
        <v>10995413</v>
      </c>
      <c r="N12" s="74">
        <v>5684154.7199999997</v>
      </c>
      <c r="O12" s="73">
        <f t="shared" si="1"/>
        <v>4514</v>
      </c>
      <c r="P12" s="40"/>
      <c r="Q12" s="40"/>
      <c r="R12" s="40"/>
      <c r="S12" s="40"/>
      <c r="T12" s="40"/>
      <c r="U12" s="40"/>
      <c r="V12" s="40"/>
    </row>
    <row r="13" spans="1:22" s="50" customFormat="1" ht="35.25" customHeight="1" x14ac:dyDescent="0.25">
      <c r="A13" s="44">
        <v>5</v>
      </c>
      <c r="B13" s="48" t="s">
        <v>266</v>
      </c>
      <c r="C13" s="78">
        <v>400</v>
      </c>
      <c r="D13" s="78">
        <v>12000000</v>
      </c>
      <c r="E13" s="78">
        <f t="shared" si="0"/>
        <v>400</v>
      </c>
      <c r="F13" s="78"/>
      <c r="G13" s="78"/>
      <c r="H13" s="78"/>
      <c r="I13" s="78"/>
      <c r="J13" s="78"/>
      <c r="K13" s="78"/>
      <c r="L13" s="78">
        <v>760</v>
      </c>
      <c r="M13" s="74"/>
      <c r="N13" s="74">
        <v>1688389</v>
      </c>
      <c r="O13" s="79">
        <f t="shared" si="1"/>
        <v>760</v>
      </c>
      <c r="P13" s="48"/>
      <c r="Q13" s="48"/>
      <c r="R13" s="48"/>
      <c r="S13" s="48"/>
      <c r="T13" s="48"/>
      <c r="U13" s="48"/>
      <c r="V13" s="48"/>
    </row>
    <row r="14" spans="1:22" s="46" customFormat="1" ht="18.600000000000001" customHeight="1" x14ac:dyDescent="0.25">
      <c r="A14" s="44">
        <v>6</v>
      </c>
      <c r="B14" s="40" t="s">
        <v>346</v>
      </c>
      <c r="C14" s="74">
        <f>3100+5822</f>
        <v>8922</v>
      </c>
      <c r="D14" s="74"/>
      <c r="E14" s="74">
        <f t="shared" si="0"/>
        <v>8922</v>
      </c>
      <c r="F14" s="74"/>
      <c r="G14" s="74"/>
      <c r="H14" s="74"/>
      <c r="I14" s="74"/>
      <c r="J14" s="74"/>
      <c r="K14" s="74"/>
      <c r="L14" s="74">
        <f>4800+2710</f>
        <v>7510</v>
      </c>
      <c r="M14" s="74">
        <v>42917443.781999998</v>
      </c>
      <c r="N14" s="74">
        <f>28237371+878066</f>
        <v>29115437</v>
      </c>
      <c r="O14" s="73">
        <f t="shared" si="1"/>
        <v>7510</v>
      </c>
      <c r="P14" s="40"/>
      <c r="Q14" s="40"/>
      <c r="R14" s="40"/>
      <c r="S14" s="40"/>
      <c r="T14" s="40"/>
      <c r="U14" s="40"/>
      <c r="V14" s="40"/>
    </row>
    <row r="15" spans="1:22" s="46" customFormat="1" ht="35.25" customHeight="1" x14ac:dyDescent="0.25">
      <c r="A15" s="44">
        <v>7</v>
      </c>
      <c r="B15" s="40" t="s">
        <v>355</v>
      </c>
      <c r="C15" s="74"/>
      <c r="D15" s="74"/>
      <c r="E15" s="74">
        <f t="shared" si="0"/>
        <v>0</v>
      </c>
      <c r="F15" s="74"/>
      <c r="G15" s="74"/>
      <c r="H15" s="74"/>
      <c r="I15" s="74"/>
      <c r="J15" s="74"/>
      <c r="K15" s="74"/>
      <c r="L15" s="74">
        <f>1554+60+20+1+1+18+1</f>
        <v>1655</v>
      </c>
      <c r="M15" s="74">
        <v>4928782</v>
      </c>
      <c r="N15" s="74">
        <v>3455795</v>
      </c>
      <c r="O15" s="73">
        <f t="shared" si="1"/>
        <v>1655</v>
      </c>
      <c r="P15" s="40"/>
      <c r="Q15" s="40"/>
      <c r="R15" s="40"/>
      <c r="S15" s="40"/>
      <c r="T15" s="40"/>
      <c r="U15" s="40"/>
      <c r="V15" s="40"/>
    </row>
    <row r="16" spans="1:22" s="46" customFormat="1" ht="16.899999999999999" customHeight="1" x14ac:dyDescent="0.25">
      <c r="A16" s="44">
        <v>8</v>
      </c>
      <c r="B16" s="40" t="s">
        <v>356</v>
      </c>
      <c r="C16" s="77">
        <v>7566</v>
      </c>
      <c r="D16" s="76">
        <v>3642000</v>
      </c>
      <c r="E16" s="74">
        <f t="shared" si="0"/>
        <v>7566</v>
      </c>
      <c r="F16" s="74"/>
      <c r="G16" s="74"/>
      <c r="H16" s="74"/>
      <c r="I16" s="74"/>
      <c r="J16" s="74"/>
      <c r="K16" s="74"/>
      <c r="L16" s="77">
        <v>3073</v>
      </c>
      <c r="M16" s="74">
        <v>164560500</v>
      </c>
      <c r="N16" s="74">
        <v>0</v>
      </c>
      <c r="O16" s="73">
        <f t="shared" si="1"/>
        <v>3073</v>
      </c>
      <c r="P16" s="40"/>
      <c r="Q16" s="40"/>
      <c r="R16" s="40"/>
      <c r="S16" s="40"/>
      <c r="T16" s="40"/>
      <c r="U16" s="40"/>
      <c r="V16" s="40"/>
    </row>
    <row r="17" spans="1:22" s="46" customFormat="1" ht="16.899999999999999" customHeight="1" x14ac:dyDescent="0.25">
      <c r="A17" s="44">
        <v>9</v>
      </c>
      <c r="B17" s="40" t="s">
        <v>251</v>
      </c>
      <c r="C17" s="76">
        <v>14750</v>
      </c>
      <c r="D17" s="76"/>
      <c r="E17" s="74">
        <f t="shared" si="0"/>
        <v>14750</v>
      </c>
      <c r="F17" s="76"/>
      <c r="G17" s="77"/>
      <c r="H17" s="77"/>
      <c r="I17" s="77"/>
      <c r="J17" s="77"/>
      <c r="K17" s="76"/>
      <c r="L17" s="74">
        <v>8640</v>
      </c>
      <c r="M17" s="74">
        <v>221900</v>
      </c>
      <c r="N17" s="74">
        <v>0</v>
      </c>
      <c r="O17" s="73">
        <f t="shared" si="1"/>
        <v>8640</v>
      </c>
      <c r="P17" s="40"/>
      <c r="Q17" s="40"/>
      <c r="R17" s="40"/>
      <c r="S17" s="40"/>
      <c r="T17" s="40"/>
      <c r="U17" s="40"/>
      <c r="V17" s="40"/>
    </row>
    <row r="18" spans="1:22" s="46" customFormat="1" ht="16.899999999999999" customHeight="1" x14ac:dyDescent="0.25">
      <c r="A18" s="44">
        <v>10</v>
      </c>
      <c r="B18" s="40" t="s">
        <v>304</v>
      </c>
      <c r="C18" s="76">
        <v>917</v>
      </c>
      <c r="D18" s="76">
        <v>642320</v>
      </c>
      <c r="E18" s="74">
        <f t="shared" si="0"/>
        <v>917</v>
      </c>
      <c r="F18" s="76"/>
      <c r="G18" s="77"/>
      <c r="H18" s="77"/>
      <c r="I18" s="77"/>
      <c r="J18" s="77"/>
      <c r="K18" s="76"/>
      <c r="L18" s="74">
        <v>134</v>
      </c>
      <c r="M18" s="74">
        <v>221000</v>
      </c>
      <c r="N18" s="74">
        <v>97240</v>
      </c>
      <c r="O18" s="73">
        <f t="shared" si="1"/>
        <v>134</v>
      </c>
      <c r="P18" s="40"/>
      <c r="Q18" s="40"/>
      <c r="R18" s="40"/>
      <c r="S18" s="40"/>
      <c r="T18" s="40"/>
      <c r="U18" s="40"/>
      <c r="V18" s="40"/>
    </row>
    <row r="19" spans="1:22" s="46" customFormat="1" ht="16.899999999999999" customHeight="1" x14ac:dyDescent="0.25">
      <c r="A19" s="44">
        <v>11</v>
      </c>
      <c r="B19" s="40" t="s">
        <v>314</v>
      </c>
      <c r="C19" s="76">
        <v>593</v>
      </c>
      <c r="D19" s="76">
        <v>2300000</v>
      </c>
      <c r="E19" s="74">
        <f t="shared" si="0"/>
        <v>593</v>
      </c>
      <c r="F19" s="76"/>
      <c r="G19" s="77"/>
      <c r="H19" s="77"/>
      <c r="I19" s="77"/>
      <c r="J19" s="77"/>
      <c r="K19" s="76"/>
      <c r="L19" s="74">
        <f>1546-593</f>
        <v>953</v>
      </c>
      <c r="M19" s="74">
        <v>2357479</v>
      </c>
      <c r="N19" s="74">
        <v>957290</v>
      </c>
      <c r="O19" s="73">
        <f t="shared" si="1"/>
        <v>953</v>
      </c>
      <c r="P19" s="40"/>
      <c r="Q19" s="40"/>
      <c r="R19" s="40"/>
      <c r="S19" s="40"/>
      <c r="T19" s="40"/>
      <c r="U19" s="40"/>
      <c r="V19" s="40"/>
    </row>
    <row r="20" spans="1:22" s="46" customFormat="1" ht="16.899999999999999" customHeight="1" x14ac:dyDescent="0.25">
      <c r="A20" s="44">
        <v>12</v>
      </c>
      <c r="B20" s="40" t="s">
        <v>227</v>
      </c>
      <c r="C20" s="76">
        <v>286.2</v>
      </c>
      <c r="D20" s="76"/>
      <c r="E20" s="74">
        <f>C20</f>
        <v>286.2</v>
      </c>
      <c r="F20" s="76"/>
      <c r="G20" s="77"/>
      <c r="H20" s="77"/>
      <c r="I20" s="77"/>
      <c r="J20" s="77"/>
      <c r="K20" s="76"/>
      <c r="L20" s="74">
        <v>774.8</v>
      </c>
      <c r="M20" s="74">
        <v>1313190</v>
      </c>
      <c r="N20" s="74">
        <v>682858.8</v>
      </c>
      <c r="O20" s="73"/>
      <c r="P20" s="40"/>
      <c r="Q20" s="40"/>
      <c r="R20" s="40"/>
      <c r="S20" s="40"/>
      <c r="T20" s="40"/>
      <c r="U20" s="40"/>
      <c r="V20" s="40"/>
    </row>
    <row r="21" spans="1:22" s="46" customFormat="1" ht="33.75" customHeight="1" x14ac:dyDescent="0.25">
      <c r="A21" s="44">
        <v>13</v>
      </c>
      <c r="B21" s="40" t="s">
        <v>371</v>
      </c>
      <c r="C21" s="74">
        <v>5533.95</v>
      </c>
      <c r="D21" s="76">
        <v>6176150</v>
      </c>
      <c r="E21" s="74">
        <f>C21</f>
        <v>5533.95</v>
      </c>
      <c r="F21" s="74"/>
      <c r="G21" s="74"/>
      <c r="H21" s="74"/>
      <c r="I21" s="74"/>
      <c r="J21" s="74"/>
      <c r="K21" s="74"/>
      <c r="L21" s="74">
        <f>554+78+256+162</f>
        <v>1050</v>
      </c>
      <c r="M21" s="74">
        <f>206492.16+537009.76+277156.32</f>
        <v>1020658.24</v>
      </c>
      <c r="N21" s="74"/>
      <c r="O21" s="73">
        <f t="shared" si="1"/>
        <v>1050</v>
      </c>
      <c r="P21" s="40"/>
      <c r="Q21" s="40"/>
      <c r="R21" s="40"/>
      <c r="S21" s="40"/>
      <c r="T21" s="40"/>
      <c r="U21" s="40"/>
      <c r="V21" s="40"/>
    </row>
    <row r="22" spans="1:22" s="46" customFormat="1" ht="16.149999999999999" customHeight="1" x14ac:dyDescent="0.25">
      <c r="A22" s="44">
        <v>14</v>
      </c>
      <c r="B22" s="40" t="s">
        <v>268</v>
      </c>
      <c r="C22" s="74">
        <v>14027.199999999999</v>
      </c>
      <c r="D22" s="76">
        <v>27657700</v>
      </c>
      <c r="E22" s="74">
        <f>C22</f>
        <v>14027.199999999999</v>
      </c>
      <c r="F22" s="74"/>
      <c r="G22" s="74"/>
      <c r="H22" s="74"/>
      <c r="I22" s="74"/>
      <c r="J22" s="74"/>
      <c r="K22" s="74"/>
      <c r="L22" s="77">
        <v>4884</v>
      </c>
      <c r="M22" s="74">
        <v>33149248</v>
      </c>
      <c r="N22" s="74">
        <v>5271500</v>
      </c>
      <c r="O22" s="73">
        <f t="shared" si="1"/>
        <v>4884</v>
      </c>
      <c r="P22" s="40"/>
      <c r="Q22" s="40"/>
      <c r="R22" s="40"/>
      <c r="S22" s="40"/>
      <c r="T22" s="40"/>
      <c r="U22" s="40"/>
      <c r="V22" s="40"/>
    </row>
    <row r="23" spans="1:22" s="46" customFormat="1" ht="16.149999999999999" customHeight="1" x14ac:dyDescent="0.25">
      <c r="A23" s="44">
        <v>15</v>
      </c>
      <c r="B23" s="40" t="s">
        <v>218</v>
      </c>
      <c r="C23" s="74">
        <v>1071</v>
      </c>
      <c r="D23" s="74">
        <v>275000</v>
      </c>
      <c r="E23" s="74">
        <f t="shared" si="0"/>
        <v>1071</v>
      </c>
      <c r="F23" s="74"/>
      <c r="G23" s="74"/>
      <c r="H23" s="74"/>
      <c r="I23" s="74"/>
      <c r="J23" s="74"/>
      <c r="K23" s="74"/>
      <c r="L23" s="74">
        <v>941</v>
      </c>
      <c r="M23" s="74">
        <v>4714922</v>
      </c>
      <c r="N23" s="74">
        <v>2865628</v>
      </c>
      <c r="O23" s="73">
        <f t="shared" si="1"/>
        <v>941</v>
      </c>
      <c r="P23" s="40"/>
      <c r="Q23" s="40"/>
      <c r="R23" s="40"/>
      <c r="S23" s="40"/>
      <c r="T23" s="45"/>
      <c r="U23" s="40"/>
      <c r="V23" s="40"/>
    </row>
    <row r="24" spans="1:22" s="46" customFormat="1" ht="16.149999999999999" customHeight="1" x14ac:dyDescent="0.25">
      <c r="A24" s="44">
        <v>16</v>
      </c>
      <c r="B24" s="40" t="s">
        <v>237</v>
      </c>
      <c r="C24" s="74">
        <v>3296</v>
      </c>
      <c r="D24" s="74">
        <v>10726000</v>
      </c>
      <c r="E24" s="74">
        <f t="shared" si="0"/>
        <v>3296</v>
      </c>
      <c r="F24" s="74"/>
      <c r="G24" s="74"/>
      <c r="H24" s="74"/>
      <c r="I24" s="74"/>
      <c r="J24" s="74"/>
      <c r="K24" s="74"/>
      <c r="L24" s="74">
        <v>933.3</v>
      </c>
      <c r="M24" s="74">
        <v>3198668</v>
      </c>
      <c r="N24" s="74">
        <v>1279515.5</v>
      </c>
      <c r="O24" s="73">
        <f t="shared" si="1"/>
        <v>933.3</v>
      </c>
      <c r="P24" s="40"/>
      <c r="Q24" s="40"/>
      <c r="R24" s="40"/>
      <c r="S24" s="40"/>
      <c r="T24" s="45"/>
      <c r="U24" s="40"/>
      <c r="V24" s="40"/>
    </row>
    <row r="25" spans="1:22" s="46" customFormat="1" ht="16.149999999999999" customHeight="1" x14ac:dyDescent="0.25">
      <c r="A25" s="44">
        <v>17</v>
      </c>
      <c r="B25" s="40" t="s">
        <v>238</v>
      </c>
      <c r="C25" s="74">
        <v>5977</v>
      </c>
      <c r="D25" s="74">
        <v>299000</v>
      </c>
      <c r="E25" s="74">
        <f t="shared" si="0"/>
        <v>5977</v>
      </c>
      <c r="F25" s="74"/>
      <c r="G25" s="74"/>
      <c r="H25" s="74"/>
      <c r="I25" s="74"/>
      <c r="J25" s="74"/>
      <c r="K25" s="74"/>
      <c r="L25" s="74">
        <v>3755.07</v>
      </c>
      <c r="M25" s="74">
        <v>7035996</v>
      </c>
      <c r="N25" s="74">
        <v>4532473</v>
      </c>
      <c r="O25" s="73">
        <f t="shared" si="1"/>
        <v>3755.07</v>
      </c>
      <c r="P25" s="40"/>
      <c r="Q25" s="40"/>
      <c r="R25" s="40"/>
      <c r="S25" s="40"/>
      <c r="T25" s="45"/>
      <c r="U25" s="40"/>
      <c r="V25" s="40"/>
    </row>
    <row r="26" spans="1:22" s="46" customFormat="1" ht="16.149999999999999" customHeight="1" x14ac:dyDescent="0.25">
      <c r="A26" s="44">
        <v>18</v>
      </c>
      <c r="B26" s="40" t="s">
        <v>239</v>
      </c>
      <c r="C26" s="74">
        <v>3679.54</v>
      </c>
      <c r="D26" s="74">
        <v>2636978</v>
      </c>
      <c r="E26" s="74">
        <f t="shared" si="0"/>
        <v>3679.54</v>
      </c>
      <c r="F26" s="74"/>
      <c r="G26" s="74"/>
      <c r="H26" s="74"/>
      <c r="I26" s="74"/>
      <c r="J26" s="74"/>
      <c r="K26" s="74"/>
      <c r="L26" s="74">
        <v>2399</v>
      </c>
      <c r="M26" s="74">
        <v>10603448</v>
      </c>
      <c r="N26" s="74">
        <v>7879974</v>
      </c>
      <c r="O26" s="73">
        <f t="shared" si="1"/>
        <v>2399</v>
      </c>
      <c r="P26" s="40"/>
      <c r="Q26" s="40"/>
      <c r="R26" s="40"/>
      <c r="S26" s="40"/>
      <c r="T26" s="45"/>
      <c r="U26" s="40"/>
      <c r="V26" s="40"/>
    </row>
    <row r="27" spans="1:22" s="46" customFormat="1" ht="16.149999999999999" customHeight="1" x14ac:dyDescent="0.25">
      <c r="A27" s="44">
        <v>19</v>
      </c>
      <c r="B27" s="40" t="s">
        <v>249</v>
      </c>
      <c r="C27" s="74">
        <v>3360</v>
      </c>
      <c r="D27" s="74">
        <v>47000</v>
      </c>
      <c r="E27" s="74">
        <f t="shared" si="0"/>
        <v>3360</v>
      </c>
      <c r="F27" s="74"/>
      <c r="G27" s="74"/>
      <c r="H27" s="74"/>
      <c r="I27" s="74"/>
      <c r="J27" s="74"/>
      <c r="K27" s="74"/>
      <c r="L27" s="74">
        <v>1752</v>
      </c>
      <c r="M27" s="74">
        <v>4022022</v>
      </c>
      <c r="N27" s="74">
        <v>3502452</v>
      </c>
      <c r="O27" s="73">
        <f t="shared" si="1"/>
        <v>1752</v>
      </c>
      <c r="P27" s="40"/>
      <c r="Q27" s="40"/>
      <c r="R27" s="40"/>
      <c r="S27" s="40"/>
      <c r="T27" s="45"/>
      <c r="U27" s="40"/>
      <c r="V27" s="40"/>
    </row>
    <row r="28" spans="1:22" s="46" customFormat="1" ht="16.149999999999999" customHeight="1" x14ac:dyDescent="0.25">
      <c r="A28" s="44">
        <v>20</v>
      </c>
      <c r="B28" s="40" t="s">
        <v>250</v>
      </c>
      <c r="C28" s="74">
        <v>3200.8</v>
      </c>
      <c r="D28" s="74">
        <v>4852000</v>
      </c>
      <c r="E28" s="74">
        <f t="shared" si="0"/>
        <v>3200.8</v>
      </c>
      <c r="F28" s="74"/>
      <c r="G28" s="74"/>
      <c r="H28" s="74"/>
      <c r="I28" s="74"/>
      <c r="J28" s="74"/>
      <c r="K28" s="74"/>
      <c r="L28" s="74">
        <v>2244.1999999999998</v>
      </c>
      <c r="M28" s="74">
        <v>4039525</v>
      </c>
      <c r="N28" s="74">
        <v>2028987</v>
      </c>
      <c r="O28" s="73">
        <f t="shared" si="1"/>
        <v>2244.1999999999998</v>
      </c>
      <c r="P28" s="40"/>
      <c r="Q28" s="40"/>
      <c r="R28" s="40"/>
      <c r="S28" s="40"/>
      <c r="T28" s="45"/>
      <c r="U28" s="40"/>
      <c r="V28" s="40"/>
    </row>
    <row r="29" spans="1:22" s="46" customFormat="1" ht="16.149999999999999" customHeight="1" x14ac:dyDescent="0.25">
      <c r="A29" s="44">
        <v>21</v>
      </c>
      <c r="B29" s="40" t="s">
        <v>254</v>
      </c>
      <c r="C29" s="74">
        <v>2888</v>
      </c>
      <c r="D29" s="74">
        <v>600000</v>
      </c>
      <c r="E29" s="74">
        <f t="shared" si="0"/>
        <v>2888</v>
      </c>
      <c r="F29" s="74"/>
      <c r="G29" s="74"/>
      <c r="H29" s="74"/>
      <c r="I29" s="74"/>
      <c r="J29" s="74"/>
      <c r="K29" s="74"/>
      <c r="L29" s="74">
        <v>2232</v>
      </c>
      <c r="M29" s="74">
        <v>6468496</v>
      </c>
      <c r="N29" s="74">
        <v>4960860</v>
      </c>
      <c r="O29" s="73">
        <v>2232</v>
      </c>
      <c r="P29" s="40"/>
      <c r="Q29" s="40"/>
      <c r="R29" s="40"/>
      <c r="S29" s="40"/>
      <c r="T29" s="45"/>
      <c r="U29" s="40"/>
      <c r="V29" s="40"/>
    </row>
    <row r="30" spans="1:22" s="46" customFormat="1" ht="16.149999999999999" customHeight="1" x14ac:dyDescent="0.25">
      <c r="A30" s="44">
        <v>22</v>
      </c>
      <c r="B30" s="40" t="s">
        <v>256</v>
      </c>
      <c r="C30" s="74">
        <v>2593</v>
      </c>
      <c r="D30" s="74">
        <v>324085</v>
      </c>
      <c r="E30" s="74">
        <f t="shared" si="0"/>
        <v>2593</v>
      </c>
      <c r="F30" s="74"/>
      <c r="G30" s="74"/>
      <c r="H30" s="74"/>
      <c r="I30" s="74"/>
      <c r="J30" s="74"/>
      <c r="K30" s="74"/>
      <c r="L30" s="74">
        <v>1402</v>
      </c>
      <c r="M30" s="74">
        <v>4272362</v>
      </c>
      <c r="N30" s="74">
        <v>2859219</v>
      </c>
      <c r="O30" s="73">
        <f t="shared" si="1"/>
        <v>1402</v>
      </c>
      <c r="P30" s="40"/>
      <c r="Q30" s="40"/>
      <c r="R30" s="40"/>
      <c r="S30" s="40"/>
      <c r="T30" s="45"/>
      <c r="U30" s="40"/>
      <c r="V30" s="40"/>
    </row>
    <row r="31" spans="1:22" s="46" customFormat="1" ht="16.149999999999999" customHeight="1" x14ac:dyDescent="0.25">
      <c r="A31" s="44">
        <v>23</v>
      </c>
      <c r="B31" s="40" t="s">
        <v>262</v>
      </c>
      <c r="C31" s="74">
        <v>8128</v>
      </c>
      <c r="D31" s="74">
        <v>3734110</v>
      </c>
      <c r="E31" s="74">
        <f t="shared" si="0"/>
        <v>8128</v>
      </c>
      <c r="F31" s="74"/>
      <c r="G31" s="74"/>
      <c r="H31" s="74"/>
      <c r="I31" s="74"/>
      <c r="J31" s="74"/>
      <c r="K31" s="74"/>
      <c r="L31" s="74">
        <v>1199</v>
      </c>
      <c r="M31" s="74">
        <v>4204516</v>
      </c>
      <c r="N31" s="74">
        <v>1038228</v>
      </c>
      <c r="O31" s="73">
        <f t="shared" si="1"/>
        <v>1199</v>
      </c>
      <c r="P31" s="40"/>
      <c r="Q31" s="40"/>
      <c r="R31" s="40"/>
      <c r="S31" s="40"/>
      <c r="T31" s="45"/>
      <c r="U31" s="40"/>
      <c r="V31" s="40"/>
    </row>
    <row r="32" spans="1:22" s="46" customFormat="1" ht="16.149999999999999" customHeight="1" x14ac:dyDescent="0.25">
      <c r="A32" s="44">
        <v>24</v>
      </c>
      <c r="B32" s="40" t="s">
        <v>267</v>
      </c>
      <c r="C32" s="74">
        <v>2356</v>
      </c>
      <c r="D32" s="74">
        <v>3226000</v>
      </c>
      <c r="E32" s="74">
        <f t="shared" si="0"/>
        <v>2356</v>
      </c>
      <c r="F32" s="74"/>
      <c r="G32" s="74"/>
      <c r="H32" s="74"/>
      <c r="I32" s="74"/>
      <c r="J32" s="74"/>
      <c r="K32" s="74"/>
      <c r="L32" s="74">
        <v>3516</v>
      </c>
      <c r="M32" s="74">
        <v>8333018</v>
      </c>
      <c r="N32" s="74">
        <v>4102071</v>
      </c>
      <c r="O32" s="73">
        <f t="shared" si="1"/>
        <v>3516</v>
      </c>
      <c r="P32" s="40"/>
      <c r="Q32" s="40"/>
      <c r="R32" s="40"/>
      <c r="S32" s="40"/>
      <c r="T32" s="45"/>
      <c r="U32" s="40"/>
      <c r="V32" s="40"/>
    </row>
    <row r="33" spans="1:22" s="46" customFormat="1" ht="16.149999999999999" customHeight="1" x14ac:dyDescent="0.25">
      <c r="A33" s="44">
        <v>25</v>
      </c>
      <c r="B33" s="40" t="s">
        <v>275</v>
      </c>
      <c r="C33" s="74">
        <v>5408</v>
      </c>
      <c r="D33" s="74">
        <v>3341000</v>
      </c>
      <c r="E33" s="74">
        <f t="shared" si="0"/>
        <v>5408</v>
      </c>
      <c r="F33" s="74"/>
      <c r="G33" s="74"/>
      <c r="H33" s="74"/>
      <c r="I33" s="74"/>
      <c r="J33" s="74"/>
      <c r="K33" s="74"/>
      <c r="L33" s="74">
        <v>2812</v>
      </c>
      <c r="M33" s="74">
        <f>61975+12364468+77331</f>
        <v>12503774</v>
      </c>
      <c r="N33" s="74">
        <v>5206955</v>
      </c>
      <c r="O33" s="73">
        <f t="shared" si="1"/>
        <v>2812</v>
      </c>
      <c r="P33" s="40"/>
      <c r="Q33" s="40"/>
      <c r="R33" s="40"/>
      <c r="S33" s="40"/>
      <c r="T33" s="45"/>
      <c r="U33" s="40"/>
      <c r="V33" s="40"/>
    </row>
    <row r="34" spans="1:22" s="46" customFormat="1" ht="16.149999999999999" customHeight="1" x14ac:dyDescent="0.25">
      <c r="A34" s="44">
        <v>26</v>
      </c>
      <c r="B34" s="40" t="s">
        <v>276</v>
      </c>
      <c r="C34" s="74">
        <v>3199</v>
      </c>
      <c r="D34" s="74">
        <v>2737641</v>
      </c>
      <c r="E34" s="74">
        <f t="shared" si="0"/>
        <v>3199</v>
      </c>
      <c r="F34" s="74"/>
      <c r="G34" s="74"/>
      <c r="H34" s="74"/>
      <c r="I34" s="74"/>
      <c r="J34" s="74"/>
      <c r="K34" s="74"/>
      <c r="L34" s="74">
        <v>1570</v>
      </c>
      <c r="M34" s="74">
        <v>8503811</v>
      </c>
      <c r="N34" s="74">
        <v>3240000</v>
      </c>
      <c r="O34" s="73">
        <f t="shared" si="1"/>
        <v>1570</v>
      </c>
      <c r="P34" s="40"/>
      <c r="Q34" s="40"/>
      <c r="R34" s="40"/>
      <c r="S34" s="40"/>
      <c r="T34" s="45"/>
      <c r="U34" s="40"/>
      <c r="V34" s="40"/>
    </row>
    <row r="35" spans="1:22" s="46" customFormat="1" ht="16.149999999999999" customHeight="1" x14ac:dyDescent="0.25">
      <c r="A35" s="44">
        <v>27</v>
      </c>
      <c r="B35" s="40" t="s">
        <v>281</v>
      </c>
      <c r="C35" s="74">
        <v>457</v>
      </c>
      <c r="D35" s="74">
        <v>1080000</v>
      </c>
      <c r="E35" s="74">
        <f t="shared" si="0"/>
        <v>457</v>
      </c>
      <c r="F35" s="74"/>
      <c r="G35" s="74"/>
      <c r="H35" s="74"/>
      <c r="I35" s="74"/>
      <c r="J35" s="74"/>
      <c r="K35" s="74"/>
      <c r="L35" s="74">
        <f>108+60+300+25+15+1447+250</f>
        <v>2205</v>
      </c>
      <c r="M35" s="74">
        <v>8732100</v>
      </c>
      <c r="N35" s="74">
        <v>6204520</v>
      </c>
      <c r="O35" s="73">
        <f t="shared" si="1"/>
        <v>2205</v>
      </c>
      <c r="P35" s="40"/>
      <c r="Q35" s="40"/>
      <c r="R35" s="40"/>
      <c r="S35" s="40"/>
      <c r="T35" s="45"/>
      <c r="U35" s="40"/>
      <c r="V35" s="40"/>
    </row>
    <row r="36" spans="1:22" s="46" customFormat="1" ht="16.149999999999999" customHeight="1" x14ac:dyDescent="0.25">
      <c r="A36" s="44">
        <v>28</v>
      </c>
      <c r="B36" s="40" t="s">
        <v>288</v>
      </c>
      <c r="C36" s="74">
        <v>6113.6</v>
      </c>
      <c r="D36" s="74">
        <v>415000</v>
      </c>
      <c r="E36" s="74">
        <f t="shared" si="0"/>
        <v>6113.6</v>
      </c>
      <c r="F36" s="74"/>
      <c r="G36" s="74"/>
      <c r="H36" s="74"/>
      <c r="I36" s="74"/>
      <c r="J36" s="74"/>
      <c r="K36" s="74"/>
      <c r="L36" s="74">
        <v>2087</v>
      </c>
      <c r="M36" s="74">
        <v>8033352</v>
      </c>
      <c r="N36" s="74">
        <v>5137640</v>
      </c>
      <c r="O36" s="73">
        <f t="shared" si="1"/>
        <v>2087</v>
      </c>
      <c r="P36" s="40"/>
      <c r="Q36" s="40"/>
      <c r="R36" s="40"/>
      <c r="S36" s="40"/>
      <c r="T36" s="45"/>
      <c r="U36" s="40"/>
      <c r="V36" s="40"/>
    </row>
    <row r="37" spans="1:22" s="46" customFormat="1" ht="16.149999999999999" customHeight="1" x14ac:dyDescent="0.25">
      <c r="A37" s="44">
        <v>29</v>
      </c>
      <c r="B37" s="40" t="s">
        <v>292</v>
      </c>
      <c r="C37" s="74">
        <v>404</v>
      </c>
      <c r="D37" s="74">
        <v>1413000</v>
      </c>
      <c r="E37" s="74">
        <f t="shared" si="0"/>
        <v>404</v>
      </c>
      <c r="F37" s="74"/>
      <c r="G37" s="74"/>
      <c r="H37" s="74"/>
      <c r="I37" s="74"/>
      <c r="J37" s="74"/>
      <c r="K37" s="74"/>
      <c r="L37" s="74">
        <v>1010</v>
      </c>
      <c r="M37" s="74">
        <v>3107045</v>
      </c>
      <c r="N37" s="74">
        <v>1870148</v>
      </c>
      <c r="O37" s="73">
        <f t="shared" si="1"/>
        <v>1010</v>
      </c>
      <c r="P37" s="40"/>
      <c r="Q37" s="40"/>
      <c r="R37" s="40"/>
      <c r="S37" s="40"/>
      <c r="T37" s="45"/>
      <c r="U37" s="40"/>
      <c r="V37" s="40"/>
    </row>
    <row r="38" spans="1:22" s="46" customFormat="1" ht="16.149999999999999" customHeight="1" x14ac:dyDescent="0.25">
      <c r="A38" s="44">
        <v>30</v>
      </c>
      <c r="B38" s="40" t="s">
        <v>250</v>
      </c>
      <c r="C38" s="74">
        <v>3200.8</v>
      </c>
      <c r="D38" s="74">
        <v>4852000</v>
      </c>
      <c r="E38" s="74">
        <f t="shared" si="0"/>
        <v>3200.8</v>
      </c>
      <c r="F38" s="74"/>
      <c r="G38" s="74"/>
      <c r="H38" s="74"/>
      <c r="I38" s="74"/>
      <c r="J38" s="74"/>
      <c r="K38" s="74"/>
      <c r="L38" s="74">
        <v>2244.1999999999998</v>
      </c>
      <c r="M38" s="74">
        <v>4039525</v>
      </c>
      <c r="N38" s="74">
        <v>2028987</v>
      </c>
      <c r="O38" s="73">
        <f t="shared" si="1"/>
        <v>2244.1999999999998</v>
      </c>
      <c r="P38" s="40"/>
      <c r="Q38" s="40"/>
      <c r="R38" s="40"/>
      <c r="S38" s="40"/>
      <c r="T38" s="45"/>
      <c r="U38" s="40"/>
      <c r="V38" s="40"/>
    </row>
    <row r="39" spans="1:22" s="46" customFormat="1" ht="16.149999999999999" customHeight="1" x14ac:dyDescent="0.25">
      <c r="A39" s="44">
        <v>31</v>
      </c>
      <c r="B39" s="40" t="s">
        <v>298</v>
      </c>
      <c r="C39" s="74">
        <v>6935</v>
      </c>
      <c r="D39" s="74">
        <v>26436000</v>
      </c>
      <c r="E39" s="74">
        <f t="shared" si="0"/>
        <v>6935</v>
      </c>
      <c r="F39" s="74"/>
      <c r="G39" s="74"/>
      <c r="H39" s="74"/>
      <c r="I39" s="74"/>
      <c r="J39" s="74"/>
      <c r="K39" s="74"/>
      <c r="L39" s="74">
        <v>8860</v>
      </c>
      <c r="M39" s="74">
        <v>22536767</v>
      </c>
      <c r="N39" s="74">
        <v>16744013</v>
      </c>
      <c r="O39" s="73">
        <f t="shared" si="1"/>
        <v>8860</v>
      </c>
      <c r="P39" s="40"/>
      <c r="Q39" s="40"/>
      <c r="R39" s="40"/>
      <c r="S39" s="40"/>
      <c r="T39" s="45"/>
      <c r="U39" s="40"/>
      <c r="V39" s="40"/>
    </row>
    <row r="40" spans="1:22" s="46" customFormat="1" ht="16.149999999999999" customHeight="1" x14ac:dyDescent="0.25">
      <c r="A40" s="44">
        <v>32</v>
      </c>
      <c r="B40" s="40" t="s">
        <v>303</v>
      </c>
      <c r="C40" s="74">
        <f>1445+585.4</f>
        <v>2030.4</v>
      </c>
      <c r="D40" s="74">
        <v>5516440</v>
      </c>
      <c r="E40" s="74">
        <f t="shared" si="0"/>
        <v>2030.4</v>
      </c>
      <c r="F40" s="74"/>
      <c r="G40" s="74"/>
      <c r="H40" s="74"/>
      <c r="I40" s="74"/>
      <c r="J40" s="74"/>
      <c r="K40" s="74"/>
      <c r="L40" s="74">
        <v>2409</v>
      </c>
      <c r="M40" s="74">
        <v>6496470</v>
      </c>
      <c r="N40" s="74">
        <v>2312654</v>
      </c>
      <c r="O40" s="73">
        <f t="shared" si="1"/>
        <v>2409</v>
      </c>
      <c r="P40" s="40"/>
      <c r="Q40" s="40"/>
      <c r="R40" s="40"/>
      <c r="S40" s="40"/>
      <c r="T40" s="45"/>
      <c r="U40" s="40"/>
      <c r="V40" s="40"/>
    </row>
    <row r="41" spans="1:22" s="46" customFormat="1" ht="16.149999999999999" customHeight="1" x14ac:dyDescent="0.25">
      <c r="A41" s="44">
        <v>33</v>
      </c>
      <c r="B41" s="40" t="s">
        <v>336</v>
      </c>
      <c r="C41" s="74">
        <v>2919.4</v>
      </c>
      <c r="D41" s="74">
        <v>21000000</v>
      </c>
      <c r="E41" s="74">
        <f t="shared" si="0"/>
        <v>2919.4</v>
      </c>
      <c r="F41" s="74"/>
      <c r="G41" s="74"/>
      <c r="H41" s="74"/>
      <c r="I41" s="74"/>
      <c r="J41" s="74"/>
      <c r="K41" s="74"/>
      <c r="L41" s="74">
        <v>1940</v>
      </c>
      <c r="M41" s="74">
        <v>804792</v>
      </c>
      <c r="N41" s="74">
        <v>396285</v>
      </c>
      <c r="O41" s="73">
        <f t="shared" si="1"/>
        <v>1940</v>
      </c>
      <c r="P41" s="40"/>
      <c r="Q41" s="40"/>
      <c r="R41" s="40"/>
      <c r="S41" s="40"/>
      <c r="T41" s="45"/>
      <c r="U41" s="40"/>
      <c r="V41" s="40"/>
    </row>
    <row r="42" spans="1:22" s="46" customFormat="1" ht="16.149999999999999" customHeight="1" x14ac:dyDescent="0.25">
      <c r="A42" s="44">
        <v>34</v>
      </c>
      <c r="B42" s="40" t="s">
        <v>340</v>
      </c>
      <c r="C42" s="74">
        <v>2025</v>
      </c>
      <c r="D42" s="74">
        <v>2632500</v>
      </c>
      <c r="E42" s="74">
        <f t="shared" si="0"/>
        <v>2025</v>
      </c>
      <c r="F42" s="74"/>
      <c r="G42" s="74"/>
      <c r="H42" s="74"/>
      <c r="I42" s="74"/>
      <c r="J42" s="74"/>
      <c r="K42" s="74"/>
      <c r="L42" s="74">
        <v>2196</v>
      </c>
      <c r="M42" s="74">
        <v>4147799</v>
      </c>
      <c r="N42" s="74">
        <v>2779555</v>
      </c>
      <c r="O42" s="73">
        <f t="shared" si="1"/>
        <v>2196</v>
      </c>
      <c r="P42" s="40"/>
      <c r="Q42" s="40"/>
      <c r="R42" s="40"/>
      <c r="S42" s="40"/>
      <c r="T42" s="45"/>
      <c r="U42" s="40"/>
      <c r="V42" s="40"/>
    </row>
    <row r="43" spans="1:22" s="46" customFormat="1" ht="16.149999999999999" customHeight="1" x14ac:dyDescent="0.25">
      <c r="A43" s="44">
        <v>35</v>
      </c>
      <c r="B43" s="40" t="s">
        <v>350</v>
      </c>
      <c r="C43" s="74">
        <v>4457.8999999999996</v>
      </c>
      <c r="D43" s="74">
        <v>14433876</v>
      </c>
      <c r="E43" s="74">
        <f t="shared" si="0"/>
        <v>4457.8999999999996</v>
      </c>
      <c r="F43" s="74"/>
      <c r="G43" s="74"/>
      <c r="H43" s="74"/>
      <c r="I43" s="74"/>
      <c r="J43" s="74"/>
      <c r="K43" s="74"/>
      <c r="L43" s="74">
        <v>861</v>
      </c>
      <c r="M43" s="74"/>
      <c r="N43" s="74"/>
      <c r="O43" s="73">
        <f t="shared" si="1"/>
        <v>861</v>
      </c>
      <c r="P43" s="40"/>
      <c r="Q43" s="40"/>
      <c r="R43" s="40"/>
      <c r="S43" s="40"/>
      <c r="T43" s="45"/>
      <c r="U43" s="40"/>
      <c r="V43" s="40"/>
    </row>
    <row r="44" spans="1:22" s="46" customFormat="1" ht="27.75" customHeight="1" x14ac:dyDescent="0.25">
      <c r="A44" s="44">
        <v>36</v>
      </c>
      <c r="B44" s="40" t="s">
        <v>233</v>
      </c>
      <c r="C44" s="74">
        <v>11040</v>
      </c>
      <c r="D44" s="74">
        <v>2500000</v>
      </c>
      <c r="E44" s="74">
        <f t="shared" si="0"/>
        <v>11040</v>
      </c>
      <c r="F44" s="74"/>
      <c r="G44" s="74"/>
      <c r="H44" s="74"/>
      <c r="I44" s="74"/>
      <c r="J44" s="74"/>
      <c r="K44" s="74"/>
      <c r="L44" s="74">
        <v>2317</v>
      </c>
      <c r="M44" s="74">
        <v>7667000</v>
      </c>
      <c r="N44" s="74">
        <v>5256400</v>
      </c>
      <c r="O44" s="73">
        <f t="shared" si="1"/>
        <v>2317</v>
      </c>
      <c r="P44" s="40"/>
      <c r="Q44" s="40"/>
      <c r="R44" s="40"/>
      <c r="S44" s="40"/>
      <c r="T44" s="45"/>
      <c r="U44" s="40"/>
      <c r="V44" s="40"/>
    </row>
    <row r="45" spans="1:22" s="46" customFormat="1" ht="16.149999999999999" customHeight="1" x14ac:dyDescent="0.25">
      <c r="A45" s="44">
        <v>37</v>
      </c>
      <c r="B45" s="40" t="s">
        <v>352</v>
      </c>
      <c r="C45" s="74">
        <v>14842</v>
      </c>
      <c r="D45" s="74">
        <v>35922188</v>
      </c>
      <c r="E45" s="74">
        <f t="shared" si="0"/>
        <v>14842</v>
      </c>
      <c r="F45" s="74"/>
      <c r="G45" s="74"/>
      <c r="H45" s="74"/>
      <c r="I45" s="74"/>
      <c r="J45" s="74"/>
      <c r="K45" s="74"/>
      <c r="L45" s="74">
        <v>5019</v>
      </c>
      <c r="M45" s="74">
        <v>8064487</v>
      </c>
      <c r="N45" s="74">
        <v>3916109</v>
      </c>
      <c r="O45" s="73">
        <f t="shared" si="1"/>
        <v>5019</v>
      </c>
      <c r="P45" s="40"/>
      <c r="Q45" s="40"/>
      <c r="R45" s="40"/>
      <c r="S45" s="40"/>
      <c r="T45" s="45"/>
      <c r="U45" s="40"/>
      <c r="V45" s="40"/>
    </row>
    <row r="46" spans="1:22" s="46" customFormat="1" ht="16.149999999999999" customHeight="1" x14ac:dyDescent="0.25">
      <c r="A46" s="44">
        <v>38</v>
      </c>
      <c r="B46" s="40" t="s">
        <v>351</v>
      </c>
      <c r="C46" s="74">
        <v>18950</v>
      </c>
      <c r="D46" s="74">
        <v>22050000</v>
      </c>
      <c r="E46" s="74">
        <f t="shared" si="0"/>
        <v>18950</v>
      </c>
      <c r="F46" s="74"/>
      <c r="G46" s="74"/>
      <c r="H46" s="74"/>
      <c r="I46" s="74"/>
      <c r="J46" s="74"/>
      <c r="K46" s="74"/>
      <c r="L46" s="74">
        <v>2230.71</v>
      </c>
      <c r="M46" s="74">
        <v>3336512.27</v>
      </c>
      <c r="N46" s="74">
        <v>1148252.55</v>
      </c>
      <c r="O46" s="73">
        <f t="shared" si="1"/>
        <v>2230.71</v>
      </c>
      <c r="P46" s="40"/>
      <c r="Q46" s="40"/>
      <c r="R46" s="40"/>
      <c r="S46" s="40"/>
      <c r="T46" s="45"/>
      <c r="U46" s="40"/>
      <c r="V46" s="40"/>
    </row>
    <row r="47" spans="1:22" s="46" customFormat="1" ht="16.149999999999999" customHeight="1" x14ac:dyDescent="0.25">
      <c r="A47" s="44">
        <v>39</v>
      </c>
      <c r="B47" s="40" t="s">
        <v>349</v>
      </c>
      <c r="C47" s="74">
        <v>3799</v>
      </c>
      <c r="D47" s="74">
        <v>1803672</v>
      </c>
      <c r="E47" s="74">
        <f t="shared" si="0"/>
        <v>3799</v>
      </c>
      <c r="F47" s="74"/>
      <c r="G47" s="74"/>
      <c r="H47" s="74"/>
      <c r="I47" s="74"/>
      <c r="J47" s="74"/>
      <c r="K47" s="74"/>
      <c r="L47" s="74">
        <v>1937.5</v>
      </c>
      <c r="M47" s="74">
        <f>2661569+6684030</f>
        <v>9345599</v>
      </c>
      <c r="N47" s="74">
        <v>704168</v>
      </c>
      <c r="O47" s="73">
        <f t="shared" si="1"/>
        <v>1937.5</v>
      </c>
      <c r="P47" s="40"/>
      <c r="Q47" s="40"/>
      <c r="R47" s="40"/>
      <c r="S47" s="40"/>
      <c r="T47" s="45"/>
      <c r="U47" s="40"/>
      <c r="V47" s="40"/>
    </row>
    <row r="48" spans="1:22" s="46" customFormat="1" ht="28.5" customHeight="1" x14ac:dyDescent="0.25">
      <c r="A48" s="44">
        <v>40</v>
      </c>
      <c r="B48" s="40" t="s">
        <v>337</v>
      </c>
      <c r="C48" s="74">
        <v>1806</v>
      </c>
      <c r="D48" s="74">
        <v>9240000</v>
      </c>
      <c r="E48" s="74">
        <f t="shared" si="0"/>
        <v>1806</v>
      </c>
      <c r="F48" s="74"/>
      <c r="G48" s="74"/>
      <c r="H48" s="74"/>
      <c r="I48" s="74"/>
      <c r="J48" s="74"/>
      <c r="K48" s="74"/>
      <c r="L48" s="74">
        <v>1472</v>
      </c>
      <c r="M48" s="74">
        <v>1951971</v>
      </c>
      <c r="N48" s="74">
        <v>39325</v>
      </c>
      <c r="O48" s="73">
        <f t="shared" si="1"/>
        <v>1472</v>
      </c>
      <c r="P48" s="40"/>
      <c r="Q48" s="40"/>
      <c r="R48" s="40"/>
      <c r="S48" s="40"/>
      <c r="T48" s="45"/>
      <c r="U48" s="40"/>
      <c r="V48" s="40"/>
    </row>
    <row r="49" spans="1:22" s="50" customFormat="1" ht="19.899999999999999" customHeight="1" x14ac:dyDescent="0.25">
      <c r="A49" s="44">
        <v>41</v>
      </c>
      <c r="B49" s="48" t="s">
        <v>240</v>
      </c>
      <c r="C49" s="78">
        <v>10539</v>
      </c>
      <c r="D49" s="78">
        <v>31564000</v>
      </c>
      <c r="E49" s="78">
        <v>10539</v>
      </c>
      <c r="F49" s="78"/>
      <c r="G49" s="78"/>
      <c r="H49" s="78"/>
      <c r="I49" s="78"/>
      <c r="J49" s="78"/>
      <c r="K49" s="78"/>
      <c r="L49" s="78">
        <v>9415</v>
      </c>
      <c r="M49" s="74">
        <v>22654691</v>
      </c>
      <c r="N49" s="74">
        <v>7958433</v>
      </c>
      <c r="O49" s="79">
        <f t="shared" si="1"/>
        <v>9415</v>
      </c>
      <c r="P49" s="48"/>
      <c r="Q49" s="48"/>
      <c r="R49" s="48"/>
      <c r="S49" s="48"/>
      <c r="T49" s="49"/>
      <c r="U49" s="48"/>
      <c r="V49" s="48"/>
    </row>
    <row r="50" spans="1:22" s="46" customFormat="1" x14ac:dyDescent="0.25">
      <c r="A50" s="44">
        <v>42</v>
      </c>
      <c r="B50" s="40" t="s">
        <v>219</v>
      </c>
      <c r="C50" s="74">
        <v>8673</v>
      </c>
      <c r="D50" s="74">
        <v>844000</v>
      </c>
      <c r="E50" s="74">
        <f t="shared" si="0"/>
        <v>8673</v>
      </c>
      <c r="F50" s="74"/>
      <c r="G50" s="74"/>
      <c r="H50" s="74"/>
      <c r="I50" s="74"/>
      <c r="J50" s="74"/>
      <c r="K50" s="74"/>
      <c r="L50" s="74">
        <v>5642</v>
      </c>
      <c r="M50" s="74">
        <v>8232763</v>
      </c>
      <c r="N50" s="74">
        <v>6333102</v>
      </c>
      <c r="O50" s="73">
        <f t="shared" si="1"/>
        <v>5642</v>
      </c>
      <c r="P50" s="40"/>
      <c r="Q50" s="40"/>
      <c r="R50" s="40"/>
      <c r="S50" s="40"/>
      <c r="T50" s="40"/>
      <c r="U50" s="40"/>
      <c r="V50" s="40"/>
    </row>
    <row r="51" spans="1:22" s="46" customFormat="1" x14ac:dyDescent="0.25">
      <c r="A51" s="44">
        <v>43</v>
      </c>
      <c r="B51" s="40" t="s">
        <v>223</v>
      </c>
      <c r="C51" s="74">
        <f>20055+2560</f>
        <v>22615</v>
      </c>
      <c r="D51" s="74">
        <v>30491902</v>
      </c>
      <c r="E51" s="74">
        <f t="shared" si="0"/>
        <v>22615</v>
      </c>
      <c r="F51" s="74"/>
      <c r="G51" s="74"/>
      <c r="H51" s="74"/>
      <c r="I51" s="74"/>
      <c r="J51" s="74"/>
      <c r="K51" s="74"/>
      <c r="L51" s="74">
        <v>7904</v>
      </c>
      <c r="M51" s="74">
        <v>11415729</v>
      </c>
      <c r="N51" s="74">
        <v>6661282</v>
      </c>
      <c r="O51" s="73">
        <f t="shared" si="1"/>
        <v>7904</v>
      </c>
      <c r="P51" s="40"/>
      <c r="Q51" s="40"/>
      <c r="R51" s="40"/>
      <c r="S51" s="40"/>
      <c r="T51" s="40"/>
      <c r="U51" s="40"/>
      <c r="V51" s="40"/>
    </row>
    <row r="52" spans="1:22" s="46" customFormat="1" ht="30" x14ac:dyDescent="0.25">
      <c r="A52" s="44">
        <v>44</v>
      </c>
      <c r="B52" s="40" t="s">
        <v>224</v>
      </c>
      <c r="C52" s="74">
        <v>15858</v>
      </c>
      <c r="D52" s="74">
        <v>7563000</v>
      </c>
      <c r="E52" s="74">
        <f t="shared" si="0"/>
        <v>15858</v>
      </c>
      <c r="F52" s="74"/>
      <c r="G52" s="74"/>
      <c r="H52" s="74"/>
      <c r="I52" s="74"/>
      <c r="J52" s="74"/>
      <c r="K52" s="74"/>
      <c r="L52" s="74">
        <v>3288.4</v>
      </c>
      <c r="M52" s="74">
        <v>9781917</v>
      </c>
      <c r="N52" s="74">
        <v>5835257</v>
      </c>
      <c r="O52" s="73">
        <f t="shared" si="1"/>
        <v>3288.4</v>
      </c>
      <c r="P52" s="40"/>
      <c r="Q52" s="40"/>
      <c r="R52" s="40"/>
      <c r="S52" s="40"/>
      <c r="T52" s="40"/>
      <c r="U52" s="40"/>
      <c r="V52" s="40"/>
    </row>
    <row r="53" spans="1:22" s="46" customFormat="1" x14ac:dyDescent="0.25">
      <c r="A53" s="44">
        <v>45</v>
      </c>
      <c r="B53" s="40" t="s">
        <v>304</v>
      </c>
      <c r="C53" s="74">
        <v>91.76</v>
      </c>
      <c r="D53" s="74">
        <v>642320</v>
      </c>
      <c r="E53" s="74">
        <f t="shared" si="0"/>
        <v>91.76</v>
      </c>
      <c r="F53" s="74"/>
      <c r="G53" s="74"/>
      <c r="H53" s="74"/>
      <c r="I53" s="74"/>
      <c r="J53" s="74"/>
      <c r="K53" s="74"/>
      <c r="L53" s="74">
        <v>134</v>
      </c>
      <c r="M53" s="74">
        <v>221000</v>
      </c>
      <c r="N53" s="74">
        <v>97240</v>
      </c>
      <c r="O53" s="73">
        <f t="shared" si="1"/>
        <v>134</v>
      </c>
      <c r="P53" s="40"/>
      <c r="Q53" s="40"/>
      <c r="R53" s="40"/>
      <c r="S53" s="40"/>
      <c r="T53" s="40"/>
      <c r="U53" s="40"/>
      <c r="V53" s="40"/>
    </row>
    <row r="54" spans="1:22" s="46" customFormat="1" x14ac:dyDescent="0.25">
      <c r="A54" s="44">
        <v>46</v>
      </c>
      <c r="B54" s="40" t="s">
        <v>236</v>
      </c>
      <c r="C54" s="74">
        <v>6399</v>
      </c>
      <c r="D54" s="74">
        <v>2861000</v>
      </c>
      <c r="E54" s="74">
        <f t="shared" si="0"/>
        <v>6399</v>
      </c>
      <c r="F54" s="74"/>
      <c r="G54" s="74"/>
      <c r="H54" s="74"/>
      <c r="I54" s="74"/>
      <c r="J54" s="74"/>
      <c r="K54" s="74"/>
      <c r="L54" s="74">
        <v>1325</v>
      </c>
      <c r="M54" s="74">
        <v>2548323</v>
      </c>
      <c r="N54" s="74">
        <v>223815</v>
      </c>
      <c r="O54" s="73">
        <f t="shared" si="1"/>
        <v>1325</v>
      </c>
      <c r="P54" s="40"/>
      <c r="Q54" s="40"/>
      <c r="R54" s="40"/>
      <c r="S54" s="40"/>
      <c r="T54" s="40"/>
      <c r="U54" s="40"/>
      <c r="V54" s="40"/>
    </row>
    <row r="55" spans="1:22" s="46" customFormat="1" ht="18.600000000000001" customHeight="1" x14ac:dyDescent="0.25">
      <c r="A55" s="44">
        <v>47</v>
      </c>
      <c r="B55" s="40" t="s">
        <v>246</v>
      </c>
      <c r="C55" s="76">
        <v>3215.6</v>
      </c>
      <c r="D55" s="74">
        <v>471000</v>
      </c>
      <c r="E55" s="74">
        <f t="shared" si="0"/>
        <v>3215.6</v>
      </c>
      <c r="F55" s="74"/>
      <c r="G55" s="74"/>
      <c r="H55" s="74"/>
      <c r="I55" s="74"/>
      <c r="J55" s="74"/>
      <c r="K55" s="74"/>
      <c r="L55" s="74">
        <v>2981</v>
      </c>
      <c r="M55" s="74">
        <v>17633375</v>
      </c>
      <c r="N55" s="74">
        <v>15094611</v>
      </c>
      <c r="O55" s="73">
        <f t="shared" si="1"/>
        <v>2981</v>
      </c>
      <c r="P55" s="40"/>
      <c r="Q55" s="40"/>
      <c r="R55" s="40"/>
      <c r="S55" s="40"/>
      <c r="T55" s="40"/>
      <c r="U55" s="40"/>
      <c r="V55" s="40"/>
    </row>
    <row r="56" spans="1:22" s="46" customFormat="1" ht="30" x14ac:dyDescent="0.25">
      <c r="A56" s="44">
        <v>48</v>
      </c>
      <c r="B56" s="40" t="s">
        <v>253</v>
      </c>
      <c r="C56" s="76">
        <v>9098.7000000000007</v>
      </c>
      <c r="D56" s="74">
        <v>18300000</v>
      </c>
      <c r="E56" s="74">
        <f t="shared" si="0"/>
        <v>9098.7000000000007</v>
      </c>
      <c r="F56" s="74"/>
      <c r="G56" s="74"/>
      <c r="H56" s="74"/>
      <c r="I56" s="74"/>
      <c r="J56" s="74"/>
      <c r="K56" s="74"/>
      <c r="L56" s="74">
        <v>4714</v>
      </c>
      <c r="M56" s="74">
        <v>10520403</v>
      </c>
      <c r="N56" s="74">
        <v>6126289</v>
      </c>
      <c r="O56" s="73">
        <f t="shared" si="1"/>
        <v>4714</v>
      </c>
      <c r="P56" s="40"/>
      <c r="Q56" s="40"/>
      <c r="R56" s="40"/>
      <c r="S56" s="40"/>
      <c r="T56" s="40"/>
      <c r="U56" s="40"/>
      <c r="V56" s="40"/>
    </row>
    <row r="57" spans="1:22" s="46" customFormat="1" ht="30" x14ac:dyDescent="0.25">
      <c r="A57" s="44">
        <v>49</v>
      </c>
      <c r="B57" s="40" t="s">
        <v>255</v>
      </c>
      <c r="C57" s="76">
        <v>3611.3</v>
      </c>
      <c r="D57" s="74">
        <v>8977000</v>
      </c>
      <c r="E57" s="74">
        <f t="shared" si="0"/>
        <v>3611.3</v>
      </c>
      <c r="F57" s="74"/>
      <c r="G57" s="74"/>
      <c r="H57" s="74"/>
      <c r="I57" s="74"/>
      <c r="J57" s="74"/>
      <c r="K57" s="74"/>
      <c r="L57" s="74">
        <v>2031.7</v>
      </c>
      <c r="M57" s="74">
        <v>6397095</v>
      </c>
      <c r="N57" s="74">
        <v>3522900</v>
      </c>
      <c r="O57" s="73">
        <v>1888.7</v>
      </c>
      <c r="P57" s="40"/>
      <c r="Q57" s="40"/>
      <c r="R57" s="40"/>
      <c r="S57" s="40"/>
      <c r="T57" s="40"/>
      <c r="U57" s="40"/>
      <c r="V57" s="40"/>
    </row>
    <row r="58" spans="1:22" s="46" customFormat="1" x14ac:dyDescent="0.25">
      <c r="A58" s="44">
        <v>50</v>
      </c>
      <c r="B58" s="40" t="s">
        <v>258</v>
      </c>
      <c r="C58" s="76">
        <v>4277</v>
      </c>
      <c r="D58" s="74">
        <v>2160000</v>
      </c>
      <c r="E58" s="74">
        <f t="shared" si="0"/>
        <v>4277</v>
      </c>
      <c r="F58" s="74"/>
      <c r="G58" s="74"/>
      <c r="H58" s="74"/>
      <c r="I58" s="74"/>
      <c r="J58" s="74"/>
      <c r="K58" s="74"/>
      <c r="L58" s="74">
        <v>4841</v>
      </c>
      <c r="M58" s="74">
        <v>4794399</v>
      </c>
      <c r="N58" s="74">
        <v>1110447</v>
      </c>
      <c r="O58" s="73">
        <f t="shared" si="1"/>
        <v>4841</v>
      </c>
      <c r="P58" s="40"/>
      <c r="Q58" s="40"/>
      <c r="R58" s="40"/>
      <c r="S58" s="40"/>
      <c r="T58" s="40"/>
      <c r="U58" s="40"/>
      <c r="V58" s="40"/>
    </row>
    <row r="59" spans="1:22" s="46" customFormat="1" x14ac:dyDescent="0.25">
      <c r="A59" s="44">
        <v>51</v>
      </c>
      <c r="B59" s="40" t="s">
        <v>269</v>
      </c>
      <c r="C59" s="76">
        <v>4391.8999999999996</v>
      </c>
      <c r="D59" s="74">
        <v>3179400</v>
      </c>
      <c r="E59" s="74">
        <f t="shared" si="0"/>
        <v>4391.8999999999996</v>
      </c>
      <c r="F59" s="74"/>
      <c r="G59" s="74"/>
      <c r="H59" s="74"/>
      <c r="I59" s="74"/>
      <c r="J59" s="74"/>
      <c r="K59" s="74"/>
      <c r="L59" s="74">
        <v>2095</v>
      </c>
      <c r="M59" s="74">
        <v>7353926</v>
      </c>
      <c r="N59" s="74">
        <v>3234267</v>
      </c>
      <c r="O59" s="73">
        <f t="shared" si="1"/>
        <v>2095</v>
      </c>
      <c r="P59" s="40"/>
      <c r="Q59" s="40"/>
      <c r="R59" s="40"/>
      <c r="S59" s="40"/>
      <c r="T59" s="40"/>
      <c r="U59" s="40"/>
      <c r="V59" s="40"/>
    </row>
    <row r="60" spans="1:22" s="46" customFormat="1" x14ac:dyDescent="0.25">
      <c r="A60" s="44">
        <v>52</v>
      </c>
      <c r="B60" s="40" t="s">
        <v>277</v>
      </c>
      <c r="C60" s="76">
        <v>10704</v>
      </c>
      <c r="D60" s="74">
        <v>906000</v>
      </c>
      <c r="E60" s="74">
        <f t="shared" si="0"/>
        <v>10704</v>
      </c>
      <c r="F60" s="74"/>
      <c r="G60" s="74"/>
      <c r="H60" s="74"/>
      <c r="I60" s="74"/>
      <c r="J60" s="74"/>
      <c r="K60" s="74"/>
      <c r="L60" s="74">
        <v>1833</v>
      </c>
      <c r="M60" s="74">
        <v>6287253</v>
      </c>
      <c r="N60" s="74">
        <v>2494237</v>
      </c>
      <c r="O60" s="73">
        <f t="shared" si="1"/>
        <v>1833</v>
      </c>
      <c r="P60" s="40"/>
      <c r="Q60" s="40"/>
      <c r="R60" s="40"/>
      <c r="S60" s="40"/>
      <c r="T60" s="40"/>
      <c r="U60" s="40"/>
      <c r="V60" s="40"/>
    </row>
    <row r="61" spans="1:22" s="46" customFormat="1" x14ac:dyDescent="0.25">
      <c r="A61" s="44">
        <v>53</v>
      </c>
      <c r="B61" s="40" t="s">
        <v>278</v>
      </c>
      <c r="C61" s="76">
        <v>6103.7</v>
      </c>
      <c r="D61" s="74">
        <v>2000000</v>
      </c>
      <c r="E61" s="74">
        <f t="shared" si="0"/>
        <v>6103.7</v>
      </c>
      <c r="F61" s="74"/>
      <c r="G61" s="74"/>
      <c r="H61" s="74"/>
      <c r="I61" s="74"/>
      <c r="J61" s="74"/>
      <c r="K61" s="74"/>
      <c r="L61" s="74">
        <v>2317.6999999999998</v>
      </c>
      <c r="M61" s="74">
        <v>11373060</v>
      </c>
      <c r="N61" s="74">
        <v>10088000</v>
      </c>
      <c r="O61" s="73">
        <f t="shared" si="1"/>
        <v>2317.6999999999998</v>
      </c>
      <c r="P61" s="40"/>
      <c r="Q61" s="40"/>
      <c r="R61" s="40"/>
      <c r="S61" s="40"/>
      <c r="T61" s="40"/>
      <c r="U61" s="40"/>
      <c r="V61" s="40"/>
    </row>
    <row r="62" spans="1:22" s="46" customFormat="1" ht="15" customHeight="1" x14ac:dyDescent="0.25">
      <c r="A62" s="44">
        <v>54</v>
      </c>
      <c r="B62" s="40" t="s">
        <v>279</v>
      </c>
      <c r="C62" s="76">
        <v>8645.2999999999993</v>
      </c>
      <c r="D62" s="74">
        <v>452000</v>
      </c>
      <c r="E62" s="74">
        <f t="shared" si="0"/>
        <v>8645.2999999999993</v>
      </c>
      <c r="F62" s="74"/>
      <c r="G62" s="74"/>
      <c r="H62" s="74"/>
      <c r="I62" s="74"/>
      <c r="J62" s="74"/>
      <c r="K62" s="74"/>
      <c r="L62" s="74">
        <f>37+1805</f>
        <v>1842</v>
      </c>
      <c r="M62" s="74">
        <v>10091622</v>
      </c>
      <c r="N62" s="74">
        <v>5883614</v>
      </c>
      <c r="O62" s="73">
        <f t="shared" si="1"/>
        <v>1842</v>
      </c>
      <c r="P62" s="40"/>
      <c r="Q62" s="40"/>
      <c r="R62" s="40"/>
      <c r="S62" s="40"/>
      <c r="T62" s="40"/>
      <c r="U62" s="40"/>
      <c r="V62" s="40"/>
    </row>
    <row r="63" spans="1:22" s="46" customFormat="1" x14ac:dyDescent="0.25">
      <c r="A63" s="44">
        <v>55</v>
      </c>
      <c r="B63" s="40" t="s">
        <v>280</v>
      </c>
      <c r="C63" s="76">
        <f>7234+3764</f>
        <v>10998</v>
      </c>
      <c r="D63" s="74">
        <f>2061440+346324</f>
        <v>2407764</v>
      </c>
      <c r="E63" s="74">
        <f t="shared" si="0"/>
        <v>10998</v>
      </c>
      <c r="F63" s="74"/>
      <c r="G63" s="74"/>
      <c r="H63" s="74"/>
      <c r="I63" s="74"/>
      <c r="J63" s="74"/>
      <c r="K63" s="74"/>
      <c r="L63" s="74">
        <v>1639.11</v>
      </c>
      <c r="M63" s="74">
        <v>8930341</v>
      </c>
      <c r="N63" s="74">
        <v>6286277</v>
      </c>
      <c r="O63" s="73">
        <f t="shared" si="1"/>
        <v>1639.11</v>
      </c>
      <c r="P63" s="40"/>
      <c r="Q63" s="40"/>
      <c r="R63" s="40"/>
      <c r="S63" s="40"/>
      <c r="T63" s="40"/>
      <c r="U63" s="40"/>
      <c r="V63" s="40"/>
    </row>
    <row r="64" spans="1:22" s="46" customFormat="1" x14ac:dyDescent="0.25">
      <c r="A64" s="44">
        <v>56</v>
      </c>
      <c r="B64" s="40" t="s">
        <v>308</v>
      </c>
      <c r="C64" s="76">
        <v>3456</v>
      </c>
      <c r="D64" s="74">
        <v>2160000</v>
      </c>
      <c r="E64" s="74">
        <f t="shared" ref="E64" si="2">C64</f>
        <v>3456</v>
      </c>
      <c r="F64" s="74"/>
      <c r="G64" s="74"/>
      <c r="H64" s="74"/>
      <c r="I64" s="74"/>
      <c r="J64" s="74"/>
      <c r="K64" s="74"/>
      <c r="L64" s="74">
        <v>1018.4</v>
      </c>
      <c r="M64" s="74">
        <v>5199974</v>
      </c>
      <c r="N64" s="74">
        <v>2750075</v>
      </c>
      <c r="O64" s="73">
        <f t="shared" si="1"/>
        <v>1018.4</v>
      </c>
      <c r="P64" s="40"/>
      <c r="Q64" s="40"/>
      <c r="R64" s="40"/>
      <c r="S64" s="40"/>
      <c r="T64" s="40"/>
      <c r="U64" s="40"/>
      <c r="V64" s="40"/>
    </row>
    <row r="65" spans="1:22" s="46" customFormat="1" x14ac:dyDescent="0.25">
      <c r="A65" s="44">
        <v>57</v>
      </c>
      <c r="B65" s="40" t="s">
        <v>282</v>
      </c>
      <c r="C65" s="76">
        <v>1642</v>
      </c>
      <c r="D65" s="74">
        <v>2281500</v>
      </c>
      <c r="E65" s="74">
        <f t="shared" si="0"/>
        <v>1642</v>
      </c>
      <c r="F65" s="74"/>
      <c r="G65" s="74"/>
      <c r="H65" s="74"/>
      <c r="I65" s="74"/>
      <c r="J65" s="74"/>
      <c r="K65" s="74"/>
      <c r="L65" s="74">
        <f>720+522+36+80</f>
        <v>1358</v>
      </c>
      <c r="M65" s="74">
        <f>1997266+1149000+18000+700000</f>
        <v>3864266</v>
      </c>
      <c r="N65" s="74">
        <v>2082233</v>
      </c>
      <c r="O65" s="73">
        <f t="shared" si="1"/>
        <v>1358</v>
      </c>
      <c r="P65" s="40"/>
      <c r="Q65" s="40"/>
      <c r="R65" s="40"/>
      <c r="S65" s="40"/>
      <c r="T65" s="40"/>
      <c r="U65" s="40"/>
      <c r="V65" s="40"/>
    </row>
    <row r="66" spans="1:22" s="46" customFormat="1" x14ac:dyDescent="0.25">
      <c r="A66" s="44">
        <v>58</v>
      </c>
      <c r="B66" s="40" t="s">
        <v>283</v>
      </c>
      <c r="C66" s="76">
        <v>6230</v>
      </c>
      <c r="D66" s="74">
        <v>43610000</v>
      </c>
      <c r="E66" s="74">
        <f t="shared" si="0"/>
        <v>6230</v>
      </c>
      <c r="F66" s="74"/>
      <c r="G66" s="74"/>
      <c r="H66" s="74"/>
      <c r="I66" s="74"/>
      <c r="J66" s="74"/>
      <c r="K66" s="74"/>
      <c r="L66" s="74">
        <v>6824</v>
      </c>
      <c r="M66" s="74">
        <v>10800000</v>
      </c>
      <c r="N66" s="74">
        <v>10368000</v>
      </c>
      <c r="O66" s="73">
        <f t="shared" si="1"/>
        <v>6824</v>
      </c>
      <c r="P66" s="40"/>
      <c r="Q66" s="40"/>
      <c r="R66" s="40"/>
      <c r="S66" s="40"/>
      <c r="T66" s="40"/>
      <c r="U66" s="40"/>
      <c r="V66" s="40"/>
    </row>
    <row r="67" spans="1:22" s="46" customFormat="1" x14ac:dyDescent="0.25">
      <c r="A67" s="44">
        <v>59</v>
      </c>
      <c r="B67" s="40" t="s">
        <v>284</v>
      </c>
      <c r="C67" s="76">
        <v>6173</v>
      </c>
      <c r="D67" s="74">
        <v>1545340</v>
      </c>
      <c r="E67" s="74">
        <f t="shared" si="0"/>
        <v>6173</v>
      </c>
      <c r="F67" s="74"/>
      <c r="G67" s="74"/>
      <c r="H67" s="74"/>
      <c r="I67" s="74"/>
      <c r="J67" s="74"/>
      <c r="K67" s="74"/>
      <c r="L67" s="76">
        <v>2892</v>
      </c>
      <c r="M67" s="74">
        <v>14793516</v>
      </c>
      <c r="N67" s="74">
        <v>10528963</v>
      </c>
      <c r="O67" s="73">
        <f t="shared" si="1"/>
        <v>2892</v>
      </c>
      <c r="P67" s="40"/>
      <c r="Q67" s="40"/>
      <c r="R67" s="40"/>
      <c r="S67" s="40"/>
      <c r="T67" s="40"/>
      <c r="U67" s="40"/>
      <c r="V67" s="40"/>
    </row>
    <row r="68" spans="1:22" s="46" customFormat="1" ht="30" x14ac:dyDescent="0.25">
      <c r="A68" s="44">
        <v>60</v>
      </c>
      <c r="B68" s="40" t="s">
        <v>291</v>
      </c>
      <c r="C68" s="76">
        <f>4734+3637</f>
        <v>8371</v>
      </c>
      <c r="D68" s="74">
        <f>1405000+5960000</f>
        <v>7365000</v>
      </c>
      <c r="E68" s="74">
        <f t="shared" si="0"/>
        <v>8371</v>
      </c>
      <c r="F68" s="74"/>
      <c r="G68" s="74"/>
      <c r="H68" s="74"/>
      <c r="I68" s="74"/>
      <c r="J68" s="74"/>
      <c r="K68" s="74"/>
      <c r="L68" s="74">
        <v>6635</v>
      </c>
      <c r="M68" s="74">
        <v>13165639</v>
      </c>
      <c r="N68" s="74">
        <v>8490453</v>
      </c>
      <c r="O68" s="73">
        <f t="shared" si="1"/>
        <v>6635</v>
      </c>
      <c r="P68" s="40"/>
      <c r="Q68" s="40"/>
      <c r="R68" s="40"/>
      <c r="S68" s="40"/>
      <c r="T68" s="40"/>
      <c r="U68" s="40"/>
      <c r="V68" s="40"/>
    </row>
    <row r="69" spans="1:22" s="46" customFormat="1" x14ac:dyDescent="0.25">
      <c r="A69" s="44">
        <v>61</v>
      </c>
      <c r="B69" s="40" t="s">
        <v>295</v>
      </c>
      <c r="C69" s="76">
        <v>1957</v>
      </c>
      <c r="D69" s="74">
        <v>1046200</v>
      </c>
      <c r="E69" s="74">
        <f t="shared" si="0"/>
        <v>1957</v>
      </c>
      <c r="F69" s="74"/>
      <c r="G69" s="74"/>
      <c r="H69" s="74"/>
      <c r="I69" s="74"/>
      <c r="J69" s="74"/>
      <c r="K69" s="74"/>
      <c r="L69" s="74">
        <v>6444</v>
      </c>
      <c r="M69" s="74">
        <v>5985096</v>
      </c>
      <c r="N69" s="74">
        <v>3243605</v>
      </c>
      <c r="O69" s="73">
        <f t="shared" si="1"/>
        <v>6444</v>
      </c>
      <c r="P69" s="40"/>
      <c r="Q69" s="40"/>
      <c r="R69" s="40"/>
      <c r="S69" s="40"/>
      <c r="T69" s="40"/>
      <c r="U69" s="40"/>
      <c r="V69" s="40"/>
    </row>
    <row r="70" spans="1:22" s="46" customFormat="1" x14ac:dyDescent="0.25">
      <c r="A70" s="44">
        <v>62</v>
      </c>
      <c r="B70" s="40" t="s">
        <v>342</v>
      </c>
      <c r="C70" s="76">
        <v>2283</v>
      </c>
      <c r="D70" s="74">
        <v>1370000</v>
      </c>
      <c r="E70" s="74">
        <f t="shared" si="0"/>
        <v>2283</v>
      </c>
      <c r="F70" s="74"/>
      <c r="G70" s="74"/>
      <c r="H70" s="74"/>
      <c r="I70" s="74"/>
      <c r="J70" s="74"/>
      <c r="K70" s="74"/>
      <c r="L70" s="74">
        <v>434</v>
      </c>
      <c r="M70" s="74">
        <f>10000+8589504</f>
        <v>8599504</v>
      </c>
      <c r="N70" s="74">
        <v>6377615</v>
      </c>
      <c r="O70" s="73">
        <f t="shared" si="1"/>
        <v>434</v>
      </c>
      <c r="P70" s="40"/>
      <c r="Q70" s="40"/>
      <c r="R70" s="40"/>
      <c r="S70" s="40"/>
      <c r="T70" s="40"/>
      <c r="U70" s="40"/>
      <c r="V70" s="40"/>
    </row>
    <row r="71" spans="1:22" s="46" customFormat="1" x14ac:dyDescent="0.25">
      <c r="A71" s="44">
        <v>63</v>
      </c>
      <c r="B71" s="40" t="s">
        <v>347</v>
      </c>
      <c r="C71" s="76">
        <v>20083</v>
      </c>
      <c r="D71" s="74">
        <v>16066000</v>
      </c>
      <c r="E71" s="74">
        <f t="shared" si="0"/>
        <v>20083</v>
      </c>
      <c r="F71" s="74"/>
      <c r="G71" s="74"/>
      <c r="H71" s="74"/>
      <c r="I71" s="74"/>
      <c r="J71" s="74"/>
      <c r="K71" s="74"/>
      <c r="L71" s="74">
        <v>12059</v>
      </c>
      <c r="M71" s="74">
        <v>22820958</v>
      </c>
      <c r="N71" s="74">
        <v>16365242</v>
      </c>
      <c r="O71" s="73">
        <f t="shared" si="1"/>
        <v>12059</v>
      </c>
      <c r="P71" s="40"/>
      <c r="Q71" s="40"/>
      <c r="R71" s="40"/>
      <c r="S71" s="40"/>
      <c r="T71" s="40"/>
      <c r="U71" s="40"/>
      <c r="V71" s="40"/>
    </row>
    <row r="72" spans="1:22" s="46" customFormat="1" x14ac:dyDescent="0.25">
      <c r="A72" s="44">
        <v>64</v>
      </c>
      <c r="B72" s="40" t="s">
        <v>232</v>
      </c>
      <c r="C72" s="74">
        <v>6966</v>
      </c>
      <c r="D72" s="74">
        <v>41981000</v>
      </c>
      <c r="E72" s="74">
        <f t="shared" si="0"/>
        <v>6966</v>
      </c>
      <c r="F72" s="74"/>
      <c r="G72" s="74"/>
      <c r="H72" s="74"/>
      <c r="I72" s="74"/>
      <c r="J72" s="74"/>
      <c r="K72" s="74"/>
      <c r="L72" s="74">
        <v>5181</v>
      </c>
      <c r="M72" s="74">
        <v>12565126</v>
      </c>
      <c r="N72" s="74">
        <v>9606309</v>
      </c>
      <c r="O72" s="73">
        <f t="shared" si="1"/>
        <v>5181</v>
      </c>
      <c r="P72" s="40"/>
      <c r="Q72" s="40"/>
      <c r="R72" s="40"/>
      <c r="S72" s="40"/>
      <c r="T72" s="40"/>
      <c r="U72" s="40"/>
      <c r="V72" s="40"/>
    </row>
    <row r="73" spans="1:22" s="46" customFormat="1" ht="30" x14ac:dyDescent="0.25">
      <c r="A73" s="44">
        <v>65</v>
      </c>
      <c r="B73" s="40" t="s">
        <v>235</v>
      </c>
      <c r="C73" s="74">
        <v>8658</v>
      </c>
      <c r="D73" s="74">
        <v>5194000</v>
      </c>
      <c r="E73" s="74">
        <f t="shared" si="0"/>
        <v>8658</v>
      </c>
      <c r="F73" s="74"/>
      <c r="G73" s="74"/>
      <c r="H73" s="74"/>
      <c r="I73" s="74"/>
      <c r="J73" s="74"/>
      <c r="K73" s="74"/>
      <c r="L73" s="74">
        <v>2948</v>
      </c>
      <c r="M73" s="74">
        <v>8666351</v>
      </c>
      <c r="N73" s="74">
        <v>5934412</v>
      </c>
      <c r="O73" s="73">
        <f t="shared" si="1"/>
        <v>2948</v>
      </c>
      <c r="P73" s="40"/>
      <c r="Q73" s="40"/>
      <c r="R73" s="40"/>
      <c r="S73" s="40"/>
      <c r="T73" s="40"/>
      <c r="U73" s="40"/>
      <c r="V73" s="40"/>
    </row>
    <row r="74" spans="1:22" s="46" customFormat="1" ht="30" x14ac:dyDescent="0.25">
      <c r="A74" s="44">
        <v>66</v>
      </c>
      <c r="B74" s="40" t="s">
        <v>245</v>
      </c>
      <c r="C74" s="74">
        <v>9561</v>
      </c>
      <c r="D74" s="74">
        <v>12122000</v>
      </c>
      <c r="E74" s="74">
        <f t="shared" ref="E74:E111" si="3">C74</f>
        <v>9561</v>
      </c>
      <c r="F74" s="74"/>
      <c r="G74" s="74"/>
      <c r="H74" s="74"/>
      <c r="I74" s="74"/>
      <c r="J74" s="74"/>
      <c r="K74" s="74"/>
      <c r="L74" s="74">
        <v>4301</v>
      </c>
      <c r="M74" s="74">
        <v>6163089</v>
      </c>
      <c r="N74" s="74">
        <v>3164092</v>
      </c>
      <c r="O74" s="73">
        <f t="shared" si="1"/>
        <v>4301</v>
      </c>
      <c r="P74" s="40"/>
      <c r="Q74" s="40"/>
      <c r="R74" s="40"/>
      <c r="S74" s="40"/>
      <c r="T74" s="40"/>
      <c r="U74" s="40"/>
      <c r="V74" s="40"/>
    </row>
    <row r="75" spans="1:22" s="46" customFormat="1" x14ac:dyDescent="0.25">
      <c r="A75" s="44">
        <v>67</v>
      </c>
      <c r="B75" s="40" t="s">
        <v>252</v>
      </c>
      <c r="C75" s="74">
        <v>7440</v>
      </c>
      <c r="D75" s="74">
        <v>372000</v>
      </c>
      <c r="E75" s="74">
        <f t="shared" si="3"/>
        <v>7440</v>
      </c>
      <c r="F75" s="74"/>
      <c r="G75" s="74"/>
      <c r="H75" s="74"/>
      <c r="I75" s="74"/>
      <c r="J75" s="74"/>
      <c r="K75" s="74"/>
      <c r="L75" s="74">
        <v>6547.22</v>
      </c>
      <c r="M75" s="74">
        <v>6603640</v>
      </c>
      <c r="N75" s="74">
        <v>3682178</v>
      </c>
      <c r="O75" s="73">
        <f t="shared" ref="O75:O111" si="4">L75</f>
        <v>6547.22</v>
      </c>
      <c r="P75" s="40"/>
      <c r="Q75" s="40"/>
      <c r="R75" s="40"/>
      <c r="S75" s="40"/>
      <c r="T75" s="40"/>
      <c r="U75" s="40"/>
      <c r="V75" s="40"/>
    </row>
    <row r="76" spans="1:22" s="46" customFormat="1" x14ac:dyDescent="0.25">
      <c r="A76" s="44">
        <v>68</v>
      </c>
      <c r="B76" s="40" t="s">
        <v>263</v>
      </c>
      <c r="C76" s="74">
        <v>3650</v>
      </c>
      <c r="D76" s="74">
        <v>9087000</v>
      </c>
      <c r="E76" s="74">
        <f t="shared" si="3"/>
        <v>3650</v>
      </c>
      <c r="F76" s="74"/>
      <c r="G76" s="74"/>
      <c r="H76" s="74"/>
      <c r="I76" s="74"/>
      <c r="J76" s="74"/>
      <c r="K76" s="74"/>
      <c r="L76" s="74">
        <v>2868</v>
      </c>
      <c r="M76" s="74">
        <f>2100000+1703292+22500+32037+9000+87913+40004+117115+55054+106959</f>
        <v>4273874</v>
      </c>
      <c r="N76" s="74">
        <v>939369</v>
      </c>
      <c r="O76" s="73">
        <f t="shared" si="4"/>
        <v>2868</v>
      </c>
      <c r="P76" s="40"/>
      <c r="Q76" s="40"/>
      <c r="R76" s="40"/>
      <c r="S76" s="40"/>
      <c r="T76" s="40"/>
      <c r="U76" s="40"/>
      <c r="V76" s="40"/>
    </row>
    <row r="77" spans="1:22" s="46" customFormat="1" ht="30" x14ac:dyDescent="0.25">
      <c r="A77" s="44">
        <v>69</v>
      </c>
      <c r="B77" s="40" t="s">
        <v>272</v>
      </c>
      <c r="C77" s="74">
        <f>9492.7+700</f>
        <v>10192.700000000001</v>
      </c>
      <c r="D77" s="74">
        <f>C77</f>
        <v>10192.700000000001</v>
      </c>
      <c r="E77" s="74">
        <f t="shared" si="3"/>
        <v>10192.700000000001</v>
      </c>
      <c r="F77" s="74"/>
      <c r="G77" s="74"/>
      <c r="H77" s="74"/>
      <c r="I77" s="74"/>
      <c r="J77" s="74"/>
      <c r="K77" s="74"/>
      <c r="L77" s="74">
        <v>1947</v>
      </c>
      <c r="M77" s="74">
        <v>10003012</v>
      </c>
      <c r="N77" s="74">
        <f>1643454+4407187</f>
        <v>6050641</v>
      </c>
      <c r="O77" s="73">
        <f t="shared" si="4"/>
        <v>1947</v>
      </c>
      <c r="P77" s="40"/>
      <c r="Q77" s="40"/>
      <c r="R77" s="40"/>
      <c r="S77" s="40"/>
      <c r="T77" s="40"/>
      <c r="U77" s="40"/>
      <c r="V77" s="40"/>
    </row>
    <row r="78" spans="1:22" s="46" customFormat="1" x14ac:dyDescent="0.25">
      <c r="A78" s="44">
        <v>70</v>
      </c>
      <c r="B78" s="40" t="s">
        <v>273</v>
      </c>
      <c r="C78" s="74">
        <v>16649</v>
      </c>
      <c r="D78" s="74">
        <v>1180000</v>
      </c>
      <c r="E78" s="74">
        <f t="shared" si="3"/>
        <v>16649</v>
      </c>
      <c r="F78" s="74"/>
      <c r="G78" s="74"/>
      <c r="H78" s="74"/>
      <c r="I78" s="74"/>
      <c r="J78" s="74"/>
      <c r="K78" s="74"/>
      <c r="L78" s="74">
        <f>1156*2+100+2007.4+35.2</f>
        <v>4454.5999999999995</v>
      </c>
      <c r="M78" s="74">
        <f>1494585+6349000+185289</f>
        <v>8028874</v>
      </c>
      <c r="N78" s="74">
        <v>6054775</v>
      </c>
      <c r="O78" s="73">
        <f t="shared" si="4"/>
        <v>4454.5999999999995</v>
      </c>
      <c r="P78" s="40"/>
      <c r="Q78" s="40"/>
      <c r="R78" s="40"/>
      <c r="S78" s="40"/>
      <c r="T78" s="40"/>
      <c r="U78" s="40"/>
      <c r="V78" s="40"/>
    </row>
    <row r="79" spans="1:22" s="46" customFormat="1" ht="30" x14ac:dyDescent="0.25">
      <c r="A79" s="44">
        <v>71</v>
      </c>
      <c r="B79" s="40" t="s">
        <v>274</v>
      </c>
      <c r="C79" s="74">
        <v>9000</v>
      </c>
      <c r="D79" s="74">
        <v>153201</v>
      </c>
      <c r="E79" s="74">
        <f t="shared" si="3"/>
        <v>9000</v>
      </c>
      <c r="F79" s="74"/>
      <c r="G79" s="74"/>
      <c r="H79" s="74"/>
      <c r="I79" s="74"/>
      <c r="J79" s="74"/>
      <c r="K79" s="74"/>
      <c r="L79" s="74">
        <v>2645</v>
      </c>
      <c r="M79" s="74"/>
      <c r="N79" s="74"/>
      <c r="O79" s="73">
        <f t="shared" si="4"/>
        <v>2645</v>
      </c>
      <c r="P79" s="40"/>
      <c r="Q79" s="40"/>
      <c r="R79" s="40"/>
      <c r="S79" s="40"/>
      <c r="T79" s="40"/>
      <c r="U79" s="40"/>
      <c r="V79" s="40"/>
    </row>
    <row r="80" spans="1:22" s="46" customFormat="1" ht="30" x14ac:dyDescent="0.25">
      <c r="A80" s="44">
        <v>72</v>
      </c>
      <c r="B80" s="40" t="s">
        <v>300</v>
      </c>
      <c r="C80" s="74">
        <v>9024</v>
      </c>
      <c r="D80" s="74">
        <v>21000000</v>
      </c>
      <c r="E80" s="74">
        <f t="shared" si="3"/>
        <v>9024</v>
      </c>
      <c r="F80" s="74"/>
      <c r="G80" s="74"/>
      <c r="H80" s="74"/>
      <c r="I80" s="74"/>
      <c r="J80" s="74"/>
      <c r="K80" s="74"/>
      <c r="L80" s="74">
        <v>4391</v>
      </c>
      <c r="M80" s="74">
        <f>8866695+1210953</f>
        <v>10077648</v>
      </c>
      <c r="N80" s="74">
        <f>3812924+301146</f>
        <v>4114070</v>
      </c>
      <c r="O80" s="73">
        <f t="shared" si="4"/>
        <v>4391</v>
      </c>
      <c r="P80" s="40"/>
      <c r="Q80" s="40"/>
      <c r="R80" s="40"/>
      <c r="S80" s="40"/>
      <c r="T80" s="40"/>
      <c r="U80" s="40"/>
      <c r="V80" s="40"/>
    </row>
    <row r="81" spans="1:22" s="46" customFormat="1" ht="30" x14ac:dyDescent="0.25">
      <c r="A81" s="44">
        <v>73</v>
      </c>
      <c r="B81" s="40" t="s">
        <v>302</v>
      </c>
      <c r="C81" s="74">
        <v>11409.8</v>
      </c>
      <c r="D81" s="74">
        <v>8007000</v>
      </c>
      <c r="E81" s="74">
        <f>C81</f>
        <v>11409.8</v>
      </c>
      <c r="F81" s="74"/>
      <c r="G81" s="74"/>
      <c r="H81" s="74"/>
      <c r="I81" s="74"/>
      <c r="J81" s="74"/>
      <c r="K81" s="74"/>
      <c r="L81" s="74">
        <f>840+229+672+1252+200+55</f>
        <v>3248</v>
      </c>
      <c r="M81" s="74">
        <f>6810000+435108+494626</f>
        <v>7739734</v>
      </c>
      <c r="N81" s="74">
        <v>5064779</v>
      </c>
      <c r="O81" s="73">
        <f t="shared" si="4"/>
        <v>3248</v>
      </c>
      <c r="P81" s="40"/>
      <c r="Q81" s="40"/>
      <c r="R81" s="40"/>
      <c r="S81" s="40"/>
      <c r="T81" s="40"/>
      <c r="U81" s="40"/>
      <c r="V81" s="40"/>
    </row>
    <row r="82" spans="1:22" s="46" customFormat="1" x14ac:dyDescent="0.25">
      <c r="A82" s="44">
        <v>74</v>
      </c>
      <c r="B82" s="40" t="s">
        <v>338</v>
      </c>
      <c r="C82" s="74">
        <v>12395.5</v>
      </c>
      <c r="D82" s="74">
        <v>52338000</v>
      </c>
      <c r="E82" s="74">
        <f t="shared" si="3"/>
        <v>12395.5</v>
      </c>
      <c r="F82" s="74"/>
      <c r="G82" s="74"/>
      <c r="H82" s="74"/>
      <c r="I82" s="74"/>
      <c r="J82" s="74"/>
      <c r="K82" s="74"/>
      <c r="L82" s="74">
        <v>10348.42</v>
      </c>
      <c r="M82" s="74">
        <f>14388225+90045</f>
        <v>14478270</v>
      </c>
      <c r="N82" s="74">
        <v>8571645</v>
      </c>
      <c r="O82" s="73">
        <f t="shared" si="4"/>
        <v>10348.42</v>
      </c>
      <c r="P82" s="40"/>
      <c r="Q82" s="40"/>
      <c r="R82" s="40"/>
      <c r="S82" s="40"/>
      <c r="T82" s="40"/>
      <c r="U82" s="40"/>
      <c r="V82" s="40"/>
    </row>
    <row r="83" spans="1:22" s="46" customFormat="1" ht="30" x14ac:dyDescent="0.25">
      <c r="A83" s="44">
        <v>75</v>
      </c>
      <c r="B83" s="40" t="s">
        <v>345</v>
      </c>
      <c r="C83" s="74">
        <v>18000</v>
      </c>
      <c r="D83" s="74">
        <v>1800000</v>
      </c>
      <c r="E83" s="74">
        <f t="shared" si="3"/>
        <v>18000</v>
      </c>
      <c r="F83" s="74"/>
      <c r="G83" s="74"/>
      <c r="H83" s="74"/>
      <c r="I83" s="74"/>
      <c r="J83" s="74"/>
      <c r="K83" s="74"/>
      <c r="L83" s="74">
        <v>6208</v>
      </c>
      <c r="M83" s="74">
        <v>4387595</v>
      </c>
      <c r="N83" s="74">
        <v>1292085</v>
      </c>
      <c r="O83" s="73">
        <f t="shared" si="4"/>
        <v>6208</v>
      </c>
      <c r="P83" s="40"/>
      <c r="Q83" s="40"/>
      <c r="R83" s="40"/>
      <c r="S83" s="40"/>
      <c r="T83" s="40"/>
      <c r="U83" s="40"/>
      <c r="V83" s="40"/>
    </row>
    <row r="84" spans="1:22" s="46" customFormat="1" x14ac:dyDescent="0.25">
      <c r="A84" s="44">
        <v>76</v>
      </c>
      <c r="B84" s="40" t="s">
        <v>348</v>
      </c>
      <c r="C84" s="74">
        <v>5757.1</v>
      </c>
      <c r="D84" s="74">
        <v>1417000</v>
      </c>
      <c r="E84" s="74">
        <f t="shared" si="3"/>
        <v>5757.1</v>
      </c>
      <c r="F84" s="74"/>
      <c r="G84" s="74"/>
      <c r="H84" s="74"/>
      <c r="I84" s="74"/>
      <c r="J84" s="74"/>
      <c r="K84" s="74"/>
      <c r="L84" s="74">
        <v>3432.2</v>
      </c>
      <c r="M84" s="74">
        <v>10354870</v>
      </c>
      <c r="N84" s="74">
        <v>6781760</v>
      </c>
      <c r="O84" s="73">
        <f t="shared" si="4"/>
        <v>3432.2</v>
      </c>
      <c r="P84" s="40"/>
      <c r="Q84" s="40"/>
      <c r="R84" s="40"/>
      <c r="S84" s="40"/>
      <c r="T84" s="40"/>
      <c r="U84" s="40"/>
      <c r="V84" s="40"/>
    </row>
    <row r="85" spans="1:22" s="46" customFormat="1" ht="30" x14ac:dyDescent="0.25">
      <c r="A85" s="44">
        <v>77</v>
      </c>
      <c r="B85" s="40" t="s">
        <v>310</v>
      </c>
      <c r="C85" s="74">
        <f>12027.4+1711.9</f>
        <v>13739.3</v>
      </c>
      <c r="D85" s="74">
        <f>1932000+120000</f>
        <v>2052000</v>
      </c>
      <c r="E85" s="74">
        <f t="shared" si="3"/>
        <v>13739.3</v>
      </c>
      <c r="F85" s="74"/>
      <c r="G85" s="74"/>
      <c r="H85" s="74"/>
      <c r="I85" s="74"/>
      <c r="J85" s="74"/>
      <c r="K85" s="74"/>
      <c r="L85" s="74">
        <v>4191</v>
      </c>
      <c r="M85" s="74">
        <v>11145175</v>
      </c>
      <c r="N85" s="74">
        <v>5870376</v>
      </c>
      <c r="O85" s="73">
        <f t="shared" si="4"/>
        <v>4191</v>
      </c>
      <c r="P85" s="40"/>
      <c r="Q85" s="40"/>
      <c r="R85" s="40"/>
      <c r="S85" s="40"/>
      <c r="T85" s="40"/>
      <c r="U85" s="40"/>
      <c r="V85" s="40"/>
    </row>
    <row r="86" spans="1:22" s="46" customFormat="1" ht="30" x14ac:dyDescent="0.25">
      <c r="A86" s="44">
        <v>78</v>
      </c>
      <c r="B86" s="40" t="s">
        <v>261</v>
      </c>
      <c r="C86" s="74">
        <v>35120</v>
      </c>
      <c r="D86" s="74">
        <v>4030000</v>
      </c>
      <c r="E86" s="74">
        <f t="shared" si="3"/>
        <v>35120</v>
      </c>
      <c r="F86" s="74"/>
      <c r="G86" s="74"/>
      <c r="H86" s="74"/>
      <c r="I86" s="74"/>
      <c r="J86" s="74"/>
      <c r="K86" s="74"/>
      <c r="L86" s="74">
        <v>3273</v>
      </c>
      <c r="M86" s="74">
        <v>16963825</v>
      </c>
      <c r="N86" s="74">
        <v>13176310</v>
      </c>
      <c r="O86" s="73">
        <f t="shared" si="4"/>
        <v>3273</v>
      </c>
      <c r="P86" s="40"/>
      <c r="Q86" s="40"/>
      <c r="R86" s="40"/>
      <c r="S86" s="40"/>
      <c r="T86" s="40"/>
      <c r="U86" s="40"/>
      <c r="V86" s="40"/>
    </row>
    <row r="87" spans="1:22" s="46" customFormat="1" ht="30.75" customHeight="1" x14ac:dyDescent="0.25">
      <c r="A87" s="44">
        <v>79</v>
      </c>
      <c r="B87" s="40" t="s">
        <v>290</v>
      </c>
      <c r="C87" s="74">
        <v>11052</v>
      </c>
      <c r="D87" s="74">
        <v>690000</v>
      </c>
      <c r="E87" s="74">
        <f t="shared" si="3"/>
        <v>11052</v>
      </c>
      <c r="F87" s="74"/>
      <c r="G87" s="74"/>
      <c r="H87" s="74"/>
      <c r="I87" s="74"/>
      <c r="J87" s="74"/>
      <c r="K87" s="74"/>
      <c r="L87" s="74">
        <v>2263.63</v>
      </c>
      <c r="M87" s="74">
        <v>9175633</v>
      </c>
      <c r="N87" s="74">
        <v>5359021</v>
      </c>
      <c r="O87" s="73">
        <f t="shared" si="4"/>
        <v>2263.63</v>
      </c>
      <c r="P87" s="40"/>
      <c r="Q87" s="40"/>
      <c r="R87" s="40"/>
      <c r="S87" s="40"/>
      <c r="T87" s="40"/>
      <c r="U87" s="40"/>
      <c r="V87" s="40"/>
    </row>
    <row r="88" spans="1:22" s="46" customFormat="1" ht="30" x14ac:dyDescent="0.25">
      <c r="A88" s="44">
        <v>80</v>
      </c>
      <c r="B88" s="40" t="s">
        <v>294</v>
      </c>
      <c r="C88" s="74">
        <v>9561</v>
      </c>
      <c r="D88" s="74">
        <v>1781000</v>
      </c>
      <c r="E88" s="74">
        <f t="shared" si="3"/>
        <v>9561</v>
      </c>
      <c r="F88" s="74"/>
      <c r="G88" s="74"/>
      <c r="H88" s="74"/>
      <c r="I88" s="74"/>
      <c r="J88" s="74"/>
      <c r="K88" s="74"/>
      <c r="L88" s="74">
        <v>1458</v>
      </c>
      <c r="M88" s="74">
        <v>3593218</v>
      </c>
      <c r="N88" s="74">
        <v>1358461</v>
      </c>
      <c r="O88" s="73">
        <f t="shared" si="4"/>
        <v>1458</v>
      </c>
      <c r="P88" s="40"/>
      <c r="Q88" s="40"/>
      <c r="R88" s="40"/>
      <c r="S88" s="40"/>
      <c r="T88" s="40"/>
      <c r="U88" s="40"/>
      <c r="V88" s="40"/>
    </row>
    <row r="89" spans="1:22" s="46" customFormat="1" ht="30" x14ac:dyDescent="0.25">
      <c r="A89" s="44">
        <v>81</v>
      </c>
      <c r="B89" s="48" t="s">
        <v>330</v>
      </c>
      <c r="C89" s="74">
        <v>16246</v>
      </c>
      <c r="D89" s="74">
        <v>3431061</v>
      </c>
      <c r="E89" s="74">
        <f t="shared" si="3"/>
        <v>16246</v>
      </c>
      <c r="F89" s="74"/>
      <c r="G89" s="74"/>
      <c r="H89" s="74"/>
      <c r="I89" s="74"/>
      <c r="J89" s="74"/>
      <c r="K89" s="74"/>
      <c r="L89" s="74">
        <v>7866</v>
      </c>
      <c r="M89" s="74">
        <v>16467203</v>
      </c>
      <c r="N89" s="74">
        <v>11183776</v>
      </c>
      <c r="O89" s="73">
        <f t="shared" si="4"/>
        <v>7866</v>
      </c>
      <c r="P89" s="40"/>
      <c r="Q89" s="40"/>
      <c r="R89" s="40"/>
      <c r="S89" s="40"/>
      <c r="T89" s="40"/>
      <c r="U89" s="40"/>
      <c r="V89" s="40"/>
    </row>
    <row r="90" spans="1:22" s="46" customFormat="1" ht="16.149999999999999" customHeight="1" x14ac:dyDescent="0.25">
      <c r="A90" s="44">
        <v>82</v>
      </c>
      <c r="B90" s="40" t="s">
        <v>216</v>
      </c>
      <c r="C90" s="74">
        <v>8845</v>
      </c>
      <c r="D90" s="74">
        <v>397778</v>
      </c>
      <c r="E90" s="74">
        <f t="shared" si="3"/>
        <v>8845</v>
      </c>
      <c r="F90" s="74"/>
      <c r="G90" s="74"/>
      <c r="H90" s="74"/>
      <c r="I90" s="74"/>
      <c r="J90" s="74"/>
      <c r="K90" s="74"/>
      <c r="L90" s="74">
        <v>1724</v>
      </c>
      <c r="M90" s="74">
        <v>5355973</v>
      </c>
      <c r="N90" s="74">
        <v>4520680</v>
      </c>
      <c r="O90" s="73">
        <f t="shared" si="4"/>
        <v>1724</v>
      </c>
      <c r="P90" s="40"/>
      <c r="Q90" s="40"/>
      <c r="R90" s="40"/>
      <c r="S90" s="40"/>
      <c r="T90" s="40"/>
      <c r="U90" s="40"/>
      <c r="V90" s="40"/>
    </row>
    <row r="91" spans="1:22" s="46" customFormat="1" ht="16.149999999999999" customHeight="1" x14ac:dyDescent="0.25">
      <c r="A91" s="44">
        <v>83</v>
      </c>
      <c r="B91" s="40" t="s">
        <v>222</v>
      </c>
      <c r="C91" s="74">
        <v>11000</v>
      </c>
      <c r="D91" s="74">
        <v>15400000</v>
      </c>
      <c r="E91" s="74">
        <f t="shared" si="3"/>
        <v>11000</v>
      </c>
      <c r="F91" s="74"/>
      <c r="G91" s="74"/>
      <c r="H91" s="74"/>
      <c r="I91" s="74"/>
      <c r="J91" s="74"/>
      <c r="K91" s="74"/>
      <c r="L91" s="74">
        <v>1766</v>
      </c>
      <c r="M91" s="74">
        <v>5859977</v>
      </c>
      <c r="N91" s="74">
        <v>3877509</v>
      </c>
      <c r="O91" s="73">
        <f t="shared" si="4"/>
        <v>1766</v>
      </c>
      <c r="P91" s="40"/>
      <c r="Q91" s="40"/>
      <c r="R91" s="40"/>
      <c r="S91" s="40"/>
      <c r="T91" s="40"/>
      <c r="U91" s="40"/>
      <c r="V91" s="40"/>
    </row>
    <row r="92" spans="1:22" s="46" customFormat="1" ht="16.149999999999999" customHeight="1" x14ac:dyDescent="0.25">
      <c r="A92" s="44">
        <v>84</v>
      </c>
      <c r="B92" s="40" t="s">
        <v>241</v>
      </c>
      <c r="C92" s="74">
        <v>1000</v>
      </c>
      <c r="D92" s="74">
        <v>174208</v>
      </c>
      <c r="E92" s="74">
        <f t="shared" si="3"/>
        <v>1000</v>
      </c>
      <c r="F92" s="74"/>
      <c r="G92" s="74"/>
      <c r="H92" s="74"/>
      <c r="I92" s="74"/>
      <c r="J92" s="74"/>
      <c r="K92" s="74"/>
      <c r="L92" s="74">
        <v>750</v>
      </c>
      <c r="M92" s="74">
        <v>953302</v>
      </c>
      <c r="N92" s="74">
        <v>478824</v>
      </c>
      <c r="O92" s="73">
        <f t="shared" si="4"/>
        <v>750</v>
      </c>
      <c r="P92" s="40"/>
      <c r="Q92" s="40"/>
      <c r="R92" s="40"/>
      <c r="S92" s="40"/>
      <c r="T92" s="40"/>
      <c r="U92" s="40"/>
      <c r="V92" s="40"/>
    </row>
    <row r="93" spans="1:22" s="46" customFormat="1" ht="16.149999999999999" customHeight="1" x14ac:dyDescent="0.25">
      <c r="A93" s="44">
        <v>85</v>
      </c>
      <c r="B93" s="40" t="s">
        <v>307</v>
      </c>
      <c r="C93" s="74">
        <v>3924</v>
      </c>
      <c r="D93" s="74">
        <v>686700</v>
      </c>
      <c r="E93" s="74">
        <f t="shared" si="3"/>
        <v>3924</v>
      </c>
      <c r="F93" s="74"/>
      <c r="G93" s="74"/>
      <c r="H93" s="74"/>
      <c r="I93" s="74"/>
      <c r="J93" s="74"/>
      <c r="K93" s="74"/>
      <c r="L93" s="74">
        <v>1264.8</v>
      </c>
      <c r="M93" s="74">
        <v>5431908</v>
      </c>
      <c r="N93" s="74">
        <v>3081201.44</v>
      </c>
      <c r="O93" s="73">
        <f t="shared" si="4"/>
        <v>1264.8</v>
      </c>
      <c r="P93" s="40"/>
      <c r="Q93" s="40"/>
      <c r="R93" s="40"/>
      <c r="S93" s="40"/>
      <c r="T93" s="40"/>
      <c r="U93" s="40"/>
      <c r="V93" s="40"/>
    </row>
    <row r="94" spans="1:22" s="46" customFormat="1" ht="16.149999999999999" customHeight="1" x14ac:dyDescent="0.25">
      <c r="A94" s="44">
        <v>86</v>
      </c>
      <c r="B94" s="40" t="s">
        <v>331</v>
      </c>
      <c r="C94" s="74">
        <v>11300</v>
      </c>
      <c r="D94" s="74">
        <v>935700</v>
      </c>
      <c r="E94" s="74">
        <f t="shared" si="3"/>
        <v>11300</v>
      </c>
      <c r="F94" s="74"/>
      <c r="G94" s="74"/>
      <c r="H94" s="74"/>
      <c r="I94" s="74"/>
      <c r="J94" s="74"/>
      <c r="K94" s="74"/>
      <c r="L94" s="74">
        <v>1102</v>
      </c>
      <c r="M94" s="74">
        <v>3398872</v>
      </c>
      <c r="N94" s="74">
        <v>1103700.9779999999</v>
      </c>
      <c r="O94" s="73">
        <f t="shared" si="4"/>
        <v>1102</v>
      </c>
      <c r="P94" s="40"/>
      <c r="Q94" s="40"/>
      <c r="R94" s="40"/>
      <c r="S94" s="40"/>
      <c r="T94" s="40"/>
      <c r="U94" s="40"/>
      <c r="V94" s="40"/>
    </row>
    <row r="95" spans="1:22" s="46" customFormat="1" ht="16.149999999999999" customHeight="1" x14ac:dyDescent="0.25">
      <c r="A95" s="44">
        <v>87</v>
      </c>
      <c r="B95" s="40" t="s">
        <v>335</v>
      </c>
      <c r="C95" s="74">
        <v>7274</v>
      </c>
      <c r="D95" s="74">
        <v>5000000</v>
      </c>
      <c r="E95" s="74">
        <f t="shared" si="3"/>
        <v>7274</v>
      </c>
      <c r="F95" s="74"/>
      <c r="G95" s="74"/>
      <c r="H95" s="74"/>
      <c r="I95" s="74"/>
      <c r="J95" s="74"/>
      <c r="K95" s="74"/>
      <c r="L95" s="74">
        <v>1202</v>
      </c>
      <c r="M95" s="74">
        <v>7590000</v>
      </c>
      <c r="N95" s="74">
        <v>3945700</v>
      </c>
      <c r="O95" s="73">
        <f t="shared" si="4"/>
        <v>1202</v>
      </c>
      <c r="P95" s="40"/>
      <c r="Q95" s="40"/>
      <c r="R95" s="40"/>
      <c r="S95" s="40"/>
      <c r="T95" s="40"/>
      <c r="U95" s="40"/>
      <c r="V95" s="40"/>
    </row>
    <row r="96" spans="1:22" s="46" customFormat="1" ht="16.149999999999999" customHeight="1" x14ac:dyDescent="0.25">
      <c r="A96" s="44">
        <v>88</v>
      </c>
      <c r="B96" s="40" t="s">
        <v>339</v>
      </c>
      <c r="C96" s="74">
        <v>3570</v>
      </c>
      <c r="D96" s="74">
        <v>22491</v>
      </c>
      <c r="E96" s="74">
        <f t="shared" si="3"/>
        <v>3570</v>
      </c>
      <c r="F96" s="74"/>
      <c r="G96" s="74"/>
      <c r="H96" s="74"/>
      <c r="I96" s="74"/>
      <c r="J96" s="74"/>
      <c r="K96" s="74"/>
      <c r="L96" s="74">
        <v>785</v>
      </c>
      <c r="M96" s="74">
        <v>1238705</v>
      </c>
      <c r="N96" s="74"/>
      <c r="O96" s="73">
        <f t="shared" si="4"/>
        <v>785</v>
      </c>
      <c r="P96" s="40"/>
      <c r="Q96" s="40"/>
      <c r="R96" s="40"/>
      <c r="S96" s="40"/>
      <c r="T96" s="40"/>
      <c r="U96" s="40"/>
      <c r="V96" s="40"/>
    </row>
    <row r="97" spans="1:22" s="46" customFormat="1" ht="16.149999999999999" customHeight="1" x14ac:dyDescent="0.25">
      <c r="A97" s="44">
        <v>89</v>
      </c>
      <c r="B97" s="40" t="s">
        <v>318</v>
      </c>
      <c r="C97" s="74">
        <v>4777</v>
      </c>
      <c r="D97" s="74">
        <v>3821600</v>
      </c>
      <c r="E97" s="74">
        <f t="shared" si="3"/>
        <v>4777</v>
      </c>
      <c r="F97" s="74"/>
      <c r="G97" s="74"/>
      <c r="H97" s="74"/>
      <c r="I97" s="74"/>
      <c r="J97" s="74"/>
      <c r="K97" s="74"/>
      <c r="L97" s="74">
        <v>942</v>
      </c>
      <c r="M97" s="74">
        <v>4520820</v>
      </c>
      <c r="N97" s="74">
        <v>2124000</v>
      </c>
      <c r="O97" s="73">
        <f t="shared" si="4"/>
        <v>942</v>
      </c>
      <c r="P97" s="40"/>
      <c r="Q97" s="40"/>
      <c r="R97" s="40"/>
      <c r="S97" s="40"/>
      <c r="T97" s="40"/>
      <c r="U97" s="40"/>
      <c r="V97" s="40"/>
    </row>
    <row r="98" spans="1:22" s="46" customFormat="1" ht="16.149999999999999" customHeight="1" x14ac:dyDescent="0.25">
      <c r="A98" s="44">
        <v>90</v>
      </c>
      <c r="B98" s="40" t="s">
        <v>311</v>
      </c>
      <c r="C98" s="74">
        <v>3045</v>
      </c>
      <c r="D98" s="74">
        <v>502744</v>
      </c>
      <c r="E98" s="74">
        <f t="shared" si="3"/>
        <v>3045</v>
      </c>
      <c r="F98" s="74"/>
      <c r="G98" s="74"/>
      <c r="H98" s="74"/>
      <c r="I98" s="74"/>
      <c r="J98" s="74"/>
      <c r="K98" s="74"/>
      <c r="L98" s="74">
        <v>1239</v>
      </c>
      <c r="M98" s="74">
        <v>5250422</v>
      </c>
      <c r="N98" s="74">
        <v>4091797</v>
      </c>
      <c r="O98" s="73">
        <f t="shared" si="4"/>
        <v>1239</v>
      </c>
      <c r="P98" s="40"/>
      <c r="Q98" s="40"/>
      <c r="R98" s="40"/>
      <c r="S98" s="40"/>
      <c r="T98" s="40"/>
      <c r="U98" s="40"/>
      <c r="V98" s="40"/>
    </row>
    <row r="99" spans="1:22" s="46" customFormat="1" ht="16.149999999999999" customHeight="1" x14ac:dyDescent="0.25">
      <c r="A99" s="44">
        <v>91</v>
      </c>
      <c r="B99" s="40" t="s">
        <v>226</v>
      </c>
      <c r="C99" s="74">
        <v>1035</v>
      </c>
      <c r="D99" s="74">
        <v>2723351</v>
      </c>
      <c r="E99" s="74">
        <f t="shared" si="3"/>
        <v>1035</v>
      </c>
      <c r="F99" s="74"/>
      <c r="G99" s="74"/>
      <c r="H99" s="74"/>
      <c r="I99" s="74"/>
      <c r="J99" s="74"/>
      <c r="K99" s="74"/>
      <c r="L99" s="74">
        <v>1057.5999999999999</v>
      </c>
      <c r="M99" s="74">
        <v>3781445</v>
      </c>
      <c r="N99" s="74">
        <v>2409446</v>
      </c>
      <c r="O99" s="73">
        <f t="shared" si="4"/>
        <v>1057.5999999999999</v>
      </c>
      <c r="P99" s="40"/>
      <c r="Q99" s="40"/>
      <c r="R99" s="40"/>
      <c r="S99" s="40"/>
      <c r="T99" s="40"/>
      <c r="U99" s="40"/>
      <c r="V99" s="40"/>
    </row>
    <row r="100" spans="1:22" s="46" customFormat="1" ht="16.149999999999999" customHeight="1" x14ac:dyDescent="0.25">
      <c r="A100" s="44">
        <v>92</v>
      </c>
      <c r="B100" s="40" t="s">
        <v>230</v>
      </c>
      <c r="C100" s="74">
        <v>1355</v>
      </c>
      <c r="D100" s="74">
        <v>6368077</v>
      </c>
      <c r="E100" s="74">
        <v>1355</v>
      </c>
      <c r="F100" s="74"/>
      <c r="G100" s="74"/>
      <c r="H100" s="74"/>
      <c r="I100" s="74"/>
      <c r="J100" s="74"/>
      <c r="K100" s="74"/>
      <c r="L100" s="74">
        <v>1272</v>
      </c>
      <c r="M100" s="74">
        <v>3518294</v>
      </c>
      <c r="N100" s="74">
        <v>27155441</v>
      </c>
      <c r="O100" s="73">
        <f t="shared" si="4"/>
        <v>1272</v>
      </c>
      <c r="P100" s="40"/>
      <c r="Q100" s="40"/>
      <c r="R100" s="40"/>
      <c r="S100" s="40"/>
      <c r="T100" s="40"/>
      <c r="U100" s="40"/>
      <c r="V100" s="40"/>
    </row>
    <row r="101" spans="1:22" s="46" customFormat="1" ht="16.149999999999999" customHeight="1" x14ac:dyDescent="0.25">
      <c r="A101" s="44">
        <v>93</v>
      </c>
      <c r="B101" s="40" t="s">
        <v>231</v>
      </c>
      <c r="C101" s="74">
        <v>1717</v>
      </c>
      <c r="D101" s="74">
        <v>7588750</v>
      </c>
      <c r="E101" s="74">
        <f t="shared" si="3"/>
        <v>1717</v>
      </c>
      <c r="F101" s="74"/>
      <c r="G101" s="74"/>
      <c r="H101" s="74"/>
      <c r="I101" s="74"/>
      <c r="J101" s="74"/>
      <c r="K101" s="74"/>
      <c r="L101" s="74">
        <v>1452.34</v>
      </c>
      <c r="M101" s="74">
        <v>7101926</v>
      </c>
      <c r="N101" s="74">
        <v>5470389</v>
      </c>
      <c r="O101" s="73">
        <f t="shared" si="4"/>
        <v>1452.34</v>
      </c>
      <c r="P101" s="40"/>
      <c r="Q101" s="40"/>
      <c r="R101" s="40"/>
      <c r="S101" s="40"/>
      <c r="T101" s="40"/>
      <c r="U101" s="40"/>
      <c r="V101" s="40"/>
    </row>
    <row r="102" spans="1:22" s="46" customFormat="1" ht="16.149999999999999" customHeight="1" x14ac:dyDescent="0.25">
      <c r="A102" s="44">
        <v>94</v>
      </c>
      <c r="B102" s="40" t="s">
        <v>242</v>
      </c>
      <c r="C102" s="74">
        <v>7366</v>
      </c>
      <c r="D102" s="74">
        <v>11526190</v>
      </c>
      <c r="E102" s="74">
        <f t="shared" si="3"/>
        <v>7366</v>
      </c>
      <c r="F102" s="74"/>
      <c r="G102" s="74"/>
      <c r="H102" s="74"/>
      <c r="I102" s="74"/>
      <c r="J102" s="74"/>
      <c r="K102" s="74"/>
      <c r="L102" s="74">
        <v>2636</v>
      </c>
      <c r="M102" s="74">
        <v>7582121</v>
      </c>
      <c r="N102" s="74">
        <v>5667189</v>
      </c>
      <c r="O102" s="73">
        <f t="shared" si="4"/>
        <v>2636</v>
      </c>
      <c r="P102" s="40"/>
      <c r="Q102" s="40"/>
      <c r="R102" s="40"/>
      <c r="S102" s="40"/>
      <c r="T102" s="40"/>
      <c r="U102" s="40"/>
      <c r="V102" s="40"/>
    </row>
    <row r="103" spans="1:22" s="46" customFormat="1" ht="16.149999999999999" customHeight="1" x14ac:dyDescent="0.25">
      <c r="A103" s="44">
        <v>95</v>
      </c>
      <c r="B103" s="40" t="s">
        <v>259</v>
      </c>
      <c r="C103" s="74">
        <v>19570</v>
      </c>
      <c r="D103" s="74">
        <v>50339000</v>
      </c>
      <c r="E103" s="74">
        <f t="shared" si="3"/>
        <v>19570</v>
      </c>
      <c r="F103" s="74"/>
      <c r="G103" s="74"/>
      <c r="H103" s="74"/>
      <c r="I103" s="74"/>
      <c r="J103" s="74"/>
      <c r="K103" s="74"/>
      <c r="L103" s="74">
        <v>8015</v>
      </c>
      <c r="M103" s="74">
        <v>2217473</v>
      </c>
      <c r="N103" s="74">
        <v>661689</v>
      </c>
      <c r="O103" s="73">
        <f t="shared" si="4"/>
        <v>8015</v>
      </c>
      <c r="P103" s="40"/>
      <c r="Q103" s="40"/>
      <c r="R103" s="40"/>
      <c r="S103" s="40"/>
      <c r="T103" s="40"/>
      <c r="U103" s="40"/>
      <c r="V103" s="40"/>
    </row>
    <row r="104" spans="1:22" s="46" customFormat="1" ht="16.149999999999999" customHeight="1" x14ac:dyDescent="0.25">
      <c r="A104" s="44">
        <v>96</v>
      </c>
      <c r="B104" s="40" t="s">
        <v>265</v>
      </c>
      <c r="C104" s="74">
        <v>1885</v>
      </c>
      <c r="D104" s="74">
        <v>1384500</v>
      </c>
      <c r="E104" s="74">
        <f t="shared" si="3"/>
        <v>1885</v>
      </c>
      <c r="F104" s="74"/>
      <c r="G104" s="74"/>
      <c r="H104" s="74"/>
      <c r="I104" s="74"/>
      <c r="J104" s="74"/>
      <c r="K104" s="74"/>
      <c r="L104" s="74">
        <v>1192.0999999999999</v>
      </c>
      <c r="M104" s="74">
        <v>3288102</v>
      </c>
      <c r="N104" s="74">
        <v>2276424</v>
      </c>
      <c r="O104" s="73">
        <f t="shared" si="4"/>
        <v>1192.0999999999999</v>
      </c>
      <c r="P104" s="40"/>
      <c r="Q104" s="40"/>
      <c r="R104" s="40"/>
      <c r="S104" s="40"/>
      <c r="T104" s="40"/>
      <c r="U104" s="40"/>
      <c r="V104" s="40"/>
    </row>
    <row r="105" spans="1:22" s="46" customFormat="1" ht="16.149999999999999" customHeight="1" x14ac:dyDescent="0.25">
      <c r="A105" s="44">
        <v>97</v>
      </c>
      <c r="B105" s="40" t="s">
        <v>271</v>
      </c>
      <c r="C105" s="74">
        <v>12028.1</v>
      </c>
      <c r="D105" s="74">
        <v>8991000</v>
      </c>
      <c r="E105" s="74">
        <f t="shared" si="3"/>
        <v>12028.1</v>
      </c>
      <c r="F105" s="74"/>
      <c r="G105" s="74"/>
      <c r="H105" s="74"/>
      <c r="I105" s="74"/>
      <c r="J105" s="74"/>
      <c r="K105" s="74"/>
      <c r="L105" s="74">
        <v>1309.6600000000001</v>
      </c>
      <c r="M105" s="74">
        <f>2650059+15400</f>
        <v>2665459</v>
      </c>
      <c r="N105" s="74">
        <v>1203757.2890000001</v>
      </c>
      <c r="O105" s="73">
        <f t="shared" si="4"/>
        <v>1309.6600000000001</v>
      </c>
      <c r="P105" s="40"/>
      <c r="Q105" s="40"/>
      <c r="R105" s="40"/>
      <c r="S105" s="40"/>
      <c r="T105" s="40"/>
      <c r="U105" s="40"/>
      <c r="V105" s="40"/>
    </row>
    <row r="106" spans="1:22" s="46" customFormat="1" ht="16.149999999999999" customHeight="1" x14ac:dyDescent="0.25">
      <c r="A106" s="44">
        <v>98</v>
      </c>
      <c r="B106" s="40" t="s">
        <v>285</v>
      </c>
      <c r="C106" s="74">
        <v>1582.2</v>
      </c>
      <c r="D106" s="74">
        <v>15347340</v>
      </c>
      <c r="E106" s="74">
        <f t="shared" si="3"/>
        <v>1582.2</v>
      </c>
      <c r="F106" s="74"/>
      <c r="G106" s="74"/>
      <c r="H106" s="74"/>
      <c r="I106" s="74"/>
      <c r="J106" s="74"/>
      <c r="K106" s="74"/>
      <c r="L106" s="74">
        <f>230+895</f>
        <v>1125</v>
      </c>
      <c r="M106" s="74">
        <v>4223170</v>
      </c>
      <c r="N106" s="74">
        <v>1958537.764</v>
      </c>
      <c r="O106" s="73">
        <f t="shared" si="4"/>
        <v>1125</v>
      </c>
      <c r="P106" s="40"/>
      <c r="Q106" s="40"/>
      <c r="R106" s="40"/>
      <c r="S106" s="40"/>
      <c r="T106" s="40"/>
      <c r="U106" s="40"/>
      <c r="V106" s="40"/>
    </row>
    <row r="107" spans="1:22" s="46" customFormat="1" ht="16.149999999999999" customHeight="1" x14ac:dyDescent="0.25">
      <c r="A107" s="44">
        <v>99</v>
      </c>
      <c r="B107" s="40" t="s">
        <v>296</v>
      </c>
      <c r="C107" s="74">
        <v>5805</v>
      </c>
      <c r="D107" s="74">
        <v>2612250</v>
      </c>
      <c r="E107" s="74">
        <f t="shared" si="3"/>
        <v>5805</v>
      </c>
      <c r="F107" s="74"/>
      <c r="G107" s="74"/>
      <c r="H107" s="74"/>
      <c r="I107" s="74"/>
      <c r="J107" s="74"/>
      <c r="K107" s="74"/>
      <c r="L107" s="74">
        <v>1803.8</v>
      </c>
      <c r="M107" s="74">
        <v>3179069</v>
      </c>
      <c r="N107" s="74">
        <v>1916195</v>
      </c>
      <c r="O107" s="73">
        <f t="shared" si="4"/>
        <v>1803.8</v>
      </c>
      <c r="P107" s="40"/>
      <c r="Q107" s="40"/>
      <c r="R107" s="40"/>
      <c r="S107" s="40"/>
      <c r="T107" s="40"/>
      <c r="U107" s="40"/>
      <c r="V107" s="40"/>
    </row>
    <row r="108" spans="1:22" s="46" customFormat="1" ht="16.149999999999999" customHeight="1" x14ac:dyDescent="0.25">
      <c r="A108" s="44">
        <v>100</v>
      </c>
      <c r="B108" s="40" t="s">
        <v>305</v>
      </c>
      <c r="C108" s="74">
        <v>7830</v>
      </c>
      <c r="D108" s="74">
        <v>6883000</v>
      </c>
      <c r="E108" s="74">
        <f t="shared" si="3"/>
        <v>7830</v>
      </c>
      <c r="F108" s="74"/>
      <c r="G108" s="74"/>
      <c r="H108" s="74"/>
      <c r="I108" s="74"/>
      <c r="J108" s="74"/>
      <c r="K108" s="74"/>
      <c r="L108" s="74">
        <v>1081</v>
      </c>
      <c r="M108" s="74">
        <v>3911543</v>
      </c>
      <c r="N108" s="74">
        <v>3258104.2310000001</v>
      </c>
      <c r="O108" s="73">
        <f t="shared" si="4"/>
        <v>1081</v>
      </c>
      <c r="P108" s="40"/>
      <c r="Q108" s="40"/>
      <c r="R108" s="40"/>
      <c r="S108" s="40"/>
      <c r="T108" s="40"/>
      <c r="U108" s="40"/>
      <c r="V108" s="40"/>
    </row>
    <row r="109" spans="1:22" s="46" customFormat="1" ht="16.149999999999999" customHeight="1" x14ac:dyDescent="0.25">
      <c r="A109" s="44">
        <v>101</v>
      </c>
      <c r="B109" s="40" t="s">
        <v>324</v>
      </c>
      <c r="C109" s="74">
        <v>4269</v>
      </c>
      <c r="D109" s="74">
        <v>8538000</v>
      </c>
      <c r="E109" s="74">
        <f t="shared" si="3"/>
        <v>4269</v>
      </c>
      <c r="F109" s="74"/>
      <c r="G109" s="74"/>
      <c r="H109" s="74"/>
      <c r="I109" s="74"/>
      <c r="J109" s="74"/>
      <c r="K109" s="74"/>
      <c r="L109" s="74">
        <v>1445</v>
      </c>
      <c r="M109" s="74">
        <v>5160529</v>
      </c>
      <c r="N109" s="74">
        <v>4339278</v>
      </c>
      <c r="O109" s="73">
        <f t="shared" si="4"/>
        <v>1445</v>
      </c>
      <c r="P109" s="40"/>
      <c r="Q109" s="40"/>
      <c r="R109" s="40"/>
      <c r="S109" s="40"/>
      <c r="T109" s="40"/>
      <c r="U109" s="40"/>
      <c r="V109" s="40"/>
    </row>
    <row r="110" spans="1:22" s="46" customFormat="1" ht="16.149999999999999" customHeight="1" x14ac:dyDescent="0.25">
      <c r="A110" s="44">
        <v>102</v>
      </c>
      <c r="B110" s="40" t="s">
        <v>326</v>
      </c>
      <c r="C110" s="74">
        <v>1487.6</v>
      </c>
      <c r="D110" s="74">
        <v>4016520</v>
      </c>
      <c r="E110" s="74">
        <f t="shared" si="3"/>
        <v>1487.6</v>
      </c>
      <c r="F110" s="74"/>
      <c r="G110" s="74"/>
      <c r="H110" s="74"/>
      <c r="I110" s="74"/>
      <c r="J110" s="74"/>
      <c r="K110" s="74"/>
      <c r="L110" s="74">
        <v>857</v>
      </c>
      <c r="M110" s="74">
        <v>4643026</v>
      </c>
      <c r="N110" s="74">
        <v>2017324</v>
      </c>
      <c r="O110" s="73">
        <f t="shared" si="4"/>
        <v>857</v>
      </c>
      <c r="P110" s="40"/>
      <c r="Q110" s="40"/>
      <c r="R110" s="40"/>
      <c r="S110" s="40"/>
      <c r="T110" s="40"/>
      <c r="U110" s="40"/>
      <c r="V110" s="40"/>
    </row>
    <row r="111" spans="1:22" s="46" customFormat="1" ht="16.149999999999999" customHeight="1" x14ac:dyDescent="0.25">
      <c r="A111" s="44">
        <v>103</v>
      </c>
      <c r="B111" s="40" t="s">
        <v>343</v>
      </c>
      <c r="C111" s="74">
        <v>1537</v>
      </c>
      <c r="D111" s="74">
        <v>14447800</v>
      </c>
      <c r="E111" s="74">
        <f t="shared" si="3"/>
        <v>1537</v>
      </c>
      <c r="F111" s="74"/>
      <c r="G111" s="74"/>
      <c r="H111" s="74"/>
      <c r="I111" s="74"/>
      <c r="J111" s="74"/>
      <c r="K111" s="74"/>
      <c r="L111" s="74">
        <f>420+420+1098+1098</f>
        <v>3036</v>
      </c>
      <c r="M111" s="74">
        <v>3179069</v>
      </c>
      <c r="N111" s="74">
        <v>1734749</v>
      </c>
      <c r="O111" s="73">
        <f t="shared" si="4"/>
        <v>3036</v>
      </c>
      <c r="P111" s="40"/>
      <c r="Q111" s="40"/>
      <c r="R111" s="40"/>
      <c r="S111" s="40"/>
      <c r="T111" s="40"/>
      <c r="U111" s="40"/>
      <c r="V111" s="40"/>
    </row>
    <row r="112" spans="1:22" s="46" customFormat="1" x14ac:dyDescent="0.25">
      <c r="A112" s="40"/>
      <c r="B112" s="51" t="s">
        <v>37</v>
      </c>
      <c r="C112" s="80">
        <f>SUM(C9:C111)</f>
        <v>726200.94999999984</v>
      </c>
      <c r="D112" s="80">
        <f>SUM(D9:D111)</f>
        <v>869454639.70000005</v>
      </c>
      <c r="E112" s="80">
        <f>SUM(E9:E111)</f>
        <v>726200.94999999984</v>
      </c>
      <c r="F112" s="80">
        <f t="shared" ref="F112:O112" si="5">SUM(F9:F111)</f>
        <v>0</v>
      </c>
      <c r="G112" s="80">
        <f t="shared" si="5"/>
        <v>0</v>
      </c>
      <c r="H112" s="80">
        <f t="shared" si="5"/>
        <v>0</v>
      </c>
      <c r="I112" s="80">
        <f t="shared" si="5"/>
        <v>0</v>
      </c>
      <c r="J112" s="80">
        <f t="shared" si="5"/>
        <v>0</v>
      </c>
      <c r="K112" s="80">
        <f t="shared" si="5"/>
        <v>0</v>
      </c>
      <c r="L112" s="80">
        <f>SUM(L9:L111)</f>
        <v>307018.45999999996</v>
      </c>
      <c r="M112" s="80">
        <f>SUM(M9:M111)</f>
        <v>935372653.29200006</v>
      </c>
      <c r="N112" s="80">
        <f>SUM(N9:N111)</f>
        <v>479833315.27199996</v>
      </c>
      <c r="O112" s="80">
        <f t="shared" si="5"/>
        <v>306100.65999999997</v>
      </c>
      <c r="P112" s="40"/>
      <c r="Q112" s="40"/>
      <c r="R112" s="40"/>
      <c r="S112" s="40"/>
      <c r="T112" s="40"/>
      <c r="U112" s="40"/>
      <c r="V112" s="40"/>
    </row>
  </sheetData>
  <mergeCells count="22">
    <mergeCell ref="A2:V2"/>
    <mergeCell ref="A4:A7"/>
    <mergeCell ref="B4:B7"/>
    <mergeCell ref="C4:J4"/>
    <mergeCell ref="K4:U4"/>
    <mergeCell ref="C5:C7"/>
    <mergeCell ref="D5:D7"/>
    <mergeCell ref="E5:J5"/>
    <mergeCell ref="L5:L7"/>
    <mergeCell ref="M5:N5"/>
    <mergeCell ref="O5:U5"/>
    <mergeCell ref="E6:E7"/>
    <mergeCell ref="F6:I6"/>
    <mergeCell ref="P6:T6"/>
    <mergeCell ref="A3:V3"/>
    <mergeCell ref="J6:J7"/>
    <mergeCell ref="V4:V7"/>
    <mergeCell ref="M6:M7"/>
    <mergeCell ref="N6:N7"/>
    <mergeCell ref="K5:K7"/>
    <mergeCell ref="U6:U7"/>
    <mergeCell ref="O6:O7"/>
  </mergeCells>
  <pageMargins left="0.11811023622047245" right="0" top="0.35433070866141736" bottom="0.35433070866141736" header="0.31496062992125984" footer="0.31496062992125984"/>
  <pageSetup scale="7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1"/>
  <sheetViews>
    <sheetView workbookViewId="0">
      <selection activeCell="A5" sqref="A5:A8"/>
    </sheetView>
  </sheetViews>
  <sheetFormatPr defaultColWidth="9" defaultRowHeight="15.75" x14ac:dyDescent="0.25"/>
  <cols>
    <col min="1" max="1" width="5.5" style="31" customWidth="1"/>
    <col min="2" max="2" width="32.125" style="31" customWidth="1"/>
    <col min="3" max="3" width="7.75" style="31" customWidth="1"/>
    <col min="4" max="4" width="7.625" style="31" customWidth="1"/>
    <col min="5" max="6" width="12.25" style="31" customWidth="1"/>
    <col min="7" max="7" width="11.375" style="31" customWidth="1"/>
    <col min="8" max="8" width="12.25" style="31" customWidth="1"/>
    <col min="9" max="10" width="8.125" style="31" customWidth="1"/>
    <col min="11" max="11" width="7.875" style="31" customWidth="1"/>
    <col min="12" max="12" width="7.25" style="31" customWidth="1"/>
    <col min="13" max="13" width="7.125" style="31" customWidth="1"/>
    <col min="14" max="14" width="9" style="31"/>
    <col min="15" max="15" width="8.25" style="31" customWidth="1"/>
    <col min="16" max="16384" width="9" style="31"/>
  </cols>
  <sheetData>
    <row r="1" spans="1:15" x14ac:dyDescent="0.25">
      <c r="A1" s="29" t="s">
        <v>358</v>
      </c>
      <c r="B1" s="30"/>
      <c r="C1" s="30"/>
      <c r="I1" s="32" t="s">
        <v>212</v>
      </c>
    </row>
    <row r="3" spans="1:15" x14ac:dyDescent="0.25">
      <c r="A3" s="104" t="s">
        <v>463</v>
      </c>
      <c r="B3" s="104"/>
      <c r="C3" s="104"/>
      <c r="D3" s="104"/>
      <c r="E3" s="104"/>
      <c r="F3" s="104"/>
      <c r="G3" s="104"/>
      <c r="H3" s="104"/>
      <c r="I3" s="104"/>
      <c r="J3" s="104"/>
      <c r="K3" s="104"/>
      <c r="L3" s="104"/>
      <c r="M3" s="104"/>
      <c r="N3" s="104"/>
      <c r="O3" s="104"/>
    </row>
    <row r="4" spans="1:15" ht="15.75" customHeight="1" x14ac:dyDescent="0.25">
      <c r="A4" s="107" t="s">
        <v>469</v>
      </c>
      <c r="B4" s="104"/>
      <c r="C4" s="104"/>
      <c r="D4" s="104"/>
      <c r="E4" s="104"/>
      <c r="F4" s="104"/>
      <c r="G4" s="104"/>
      <c r="H4" s="104"/>
      <c r="I4" s="104"/>
      <c r="J4" s="104"/>
      <c r="K4" s="104"/>
      <c r="L4" s="104"/>
      <c r="M4" s="104"/>
      <c r="N4" s="104"/>
      <c r="O4" s="104"/>
    </row>
    <row r="5" spans="1:15" ht="31.5" customHeight="1" x14ac:dyDescent="0.25">
      <c r="A5" s="105" t="s">
        <v>79</v>
      </c>
      <c r="B5" s="105" t="s">
        <v>189</v>
      </c>
      <c r="C5" s="105" t="s">
        <v>190</v>
      </c>
      <c r="D5" s="105" t="s">
        <v>160</v>
      </c>
      <c r="E5" s="105" t="s">
        <v>359</v>
      </c>
      <c r="F5" s="105"/>
      <c r="G5" s="105"/>
      <c r="H5" s="105"/>
      <c r="I5" s="105" t="s">
        <v>191</v>
      </c>
      <c r="J5" s="105"/>
      <c r="K5" s="105"/>
      <c r="L5" s="105"/>
      <c r="M5" s="105"/>
      <c r="N5" s="105"/>
      <c r="O5" s="105"/>
    </row>
    <row r="6" spans="1:15" ht="31.5" customHeight="1" x14ac:dyDescent="0.25">
      <c r="A6" s="105"/>
      <c r="B6" s="105"/>
      <c r="C6" s="105"/>
      <c r="D6" s="105"/>
      <c r="E6" s="105" t="s">
        <v>22</v>
      </c>
      <c r="F6" s="105"/>
      <c r="G6" s="105"/>
      <c r="H6" s="101" t="s">
        <v>23</v>
      </c>
      <c r="I6" s="105" t="s">
        <v>192</v>
      </c>
      <c r="J6" s="105" t="s">
        <v>193</v>
      </c>
      <c r="K6" s="101" t="s">
        <v>194</v>
      </c>
      <c r="L6" s="101" t="s">
        <v>26</v>
      </c>
      <c r="M6" s="101" t="s">
        <v>27</v>
      </c>
      <c r="N6" s="101" t="s">
        <v>28</v>
      </c>
      <c r="O6" s="101" t="s">
        <v>30</v>
      </c>
    </row>
    <row r="7" spans="1:15" x14ac:dyDescent="0.25">
      <c r="A7" s="105"/>
      <c r="B7" s="105"/>
      <c r="C7" s="105"/>
      <c r="D7" s="105"/>
      <c r="E7" s="105" t="s">
        <v>31</v>
      </c>
      <c r="F7" s="105" t="s">
        <v>32</v>
      </c>
      <c r="G7" s="105"/>
      <c r="H7" s="102"/>
      <c r="I7" s="105"/>
      <c r="J7" s="105"/>
      <c r="K7" s="102"/>
      <c r="L7" s="102"/>
      <c r="M7" s="102"/>
      <c r="N7" s="102"/>
      <c r="O7" s="102"/>
    </row>
    <row r="8" spans="1:15" ht="28.15" customHeight="1" x14ac:dyDescent="0.25">
      <c r="A8" s="105"/>
      <c r="B8" s="105"/>
      <c r="C8" s="105"/>
      <c r="D8" s="105"/>
      <c r="E8" s="105"/>
      <c r="F8" s="33" t="s">
        <v>195</v>
      </c>
      <c r="G8" s="33" t="s">
        <v>34</v>
      </c>
      <c r="H8" s="103"/>
      <c r="I8" s="105"/>
      <c r="J8" s="105"/>
      <c r="K8" s="103"/>
      <c r="L8" s="103"/>
      <c r="M8" s="103"/>
      <c r="N8" s="103"/>
      <c r="O8" s="103"/>
    </row>
    <row r="9" spans="1:15" x14ac:dyDescent="0.25">
      <c r="A9" s="34">
        <v>1</v>
      </c>
      <c r="B9" s="34">
        <v>2</v>
      </c>
      <c r="C9" s="34">
        <v>3</v>
      </c>
      <c r="D9" s="34">
        <v>4</v>
      </c>
      <c r="E9" s="34">
        <v>5</v>
      </c>
      <c r="F9" s="34">
        <v>6</v>
      </c>
      <c r="G9" s="34">
        <v>7</v>
      </c>
      <c r="H9" s="34">
        <v>8</v>
      </c>
      <c r="I9" s="34">
        <v>9</v>
      </c>
      <c r="J9" s="34">
        <v>10</v>
      </c>
      <c r="K9" s="34">
        <v>11</v>
      </c>
      <c r="L9" s="34">
        <v>12</v>
      </c>
      <c r="M9" s="34">
        <v>13</v>
      </c>
      <c r="N9" s="34">
        <v>14</v>
      </c>
      <c r="O9" s="34">
        <v>15</v>
      </c>
    </row>
    <row r="10" spans="1:15" x14ac:dyDescent="0.25">
      <c r="A10" s="33" t="s">
        <v>172</v>
      </c>
      <c r="B10" s="36" t="s">
        <v>175</v>
      </c>
      <c r="C10" s="28"/>
      <c r="D10" s="43">
        <f>SUM(D12:D36)</f>
        <v>23</v>
      </c>
      <c r="E10" s="72">
        <f t="shared" ref="E10:H10" si="0">SUM(E12:E36)</f>
        <v>9505485.9399999995</v>
      </c>
      <c r="F10" s="72">
        <f t="shared" si="0"/>
        <v>9505485.9399999995</v>
      </c>
      <c r="G10" s="72">
        <f t="shared" si="0"/>
        <v>0</v>
      </c>
      <c r="H10" s="72">
        <f t="shared" si="0"/>
        <v>3178341.6763999998</v>
      </c>
      <c r="I10" s="28"/>
      <c r="J10" s="28"/>
      <c r="K10" s="28"/>
      <c r="L10" s="28"/>
      <c r="M10" s="28"/>
      <c r="N10" s="28"/>
      <c r="O10" s="28"/>
    </row>
    <row r="11" spans="1:15" s="41" customFormat="1" x14ac:dyDescent="0.25">
      <c r="A11" s="44">
        <v>1</v>
      </c>
      <c r="B11" s="40" t="s">
        <v>315</v>
      </c>
      <c r="C11" s="40"/>
      <c r="D11" s="44"/>
      <c r="E11" s="73"/>
      <c r="F11" s="73"/>
      <c r="G11" s="73"/>
      <c r="H11" s="74"/>
      <c r="I11" s="40"/>
      <c r="J11" s="40"/>
      <c r="K11" s="40"/>
      <c r="L11" s="40"/>
      <c r="M11" s="40"/>
      <c r="N11" s="40"/>
      <c r="O11" s="40"/>
    </row>
    <row r="12" spans="1:15" s="41" customFormat="1" x14ac:dyDescent="0.25">
      <c r="A12" s="44"/>
      <c r="B12" s="63" t="s">
        <v>316</v>
      </c>
      <c r="C12" s="40"/>
      <c r="D12" s="44">
        <v>1</v>
      </c>
      <c r="E12" s="73">
        <f>F12</f>
        <v>1013690</v>
      </c>
      <c r="F12" s="73">
        <v>1013690</v>
      </c>
      <c r="G12" s="74"/>
      <c r="H12" s="74">
        <v>0</v>
      </c>
      <c r="I12" s="40"/>
      <c r="J12" s="44" t="s">
        <v>217</v>
      </c>
      <c r="K12" s="40"/>
      <c r="L12" s="40"/>
      <c r="M12" s="40"/>
      <c r="N12" s="40"/>
      <c r="O12" s="40"/>
    </row>
    <row r="13" spans="1:15" s="41" customFormat="1" x14ac:dyDescent="0.25">
      <c r="A13" s="44"/>
      <c r="B13" s="64" t="s">
        <v>317</v>
      </c>
      <c r="C13" s="40"/>
      <c r="D13" s="44">
        <v>1</v>
      </c>
      <c r="E13" s="73">
        <f>F13</f>
        <v>812940</v>
      </c>
      <c r="F13" s="73">
        <v>812940</v>
      </c>
      <c r="G13" s="74"/>
      <c r="H13" s="74">
        <v>0</v>
      </c>
      <c r="I13" s="40"/>
      <c r="J13" s="44" t="s">
        <v>217</v>
      </c>
      <c r="K13" s="40"/>
      <c r="L13" s="40"/>
      <c r="M13" s="40"/>
      <c r="N13" s="40"/>
      <c r="O13" s="40"/>
    </row>
    <row r="14" spans="1:15" s="41" customFormat="1" x14ac:dyDescent="0.25">
      <c r="A14" s="44">
        <v>2</v>
      </c>
      <c r="B14" s="40" t="s">
        <v>319</v>
      </c>
      <c r="C14" s="40"/>
      <c r="D14" s="44"/>
      <c r="E14" s="73"/>
      <c r="F14" s="73"/>
      <c r="G14" s="73"/>
      <c r="H14" s="74"/>
      <c r="I14" s="40"/>
      <c r="J14" s="44" t="s">
        <v>217</v>
      </c>
      <c r="K14" s="40"/>
      <c r="L14" s="40"/>
      <c r="M14" s="40"/>
      <c r="N14" s="40"/>
      <c r="O14" s="40"/>
    </row>
    <row r="15" spans="1:15" s="41" customFormat="1" x14ac:dyDescent="0.25">
      <c r="A15" s="44"/>
      <c r="B15" s="64" t="s">
        <v>321</v>
      </c>
      <c r="C15" s="40"/>
      <c r="D15" s="44">
        <v>1</v>
      </c>
      <c r="E15" s="73">
        <f>F15</f>
        <v>527784.5</v>
      </c>
      <c r="F15" s="73">
        <v>527784.5</v>
      </c>
      <c r="G15" s="73"/>
      <c r="H15" s="74"/>
      <c r="I15" s="40"/>
      <c r="J15" s="44" t="s">
        <v>217</v>
      </c>
      <c r="K15" s="40"/>
      <c r="L15" s="40"/>
      <c r="M15" s="40"/>
      <c r="N15" s="40"/>
      <c r="O15" s="40"/>
    </row>
    <row r="16" spans="1:15" s="41" customFormat="1" x14ac:dyDescent="0.25">
      <c r="A16" s="44"/>
      <c r="B16" s="64" t="s">
        <v>322</v>
      </c>
      <c r="C16" s="40"/>
      <c r="D16" s="44">
        <v>1</v>
      </c>
      <c r="E16" s="73">
        <f t="shared" ref="E16:E18" si="1">F16</f>
        <v>783907.64</v>
      </c>
      <c r="F16" s="73">
        <v>783907.64</v>
      </c>
      <c r="G16" s="73"/>
      <c r="H16" s="74">
        <v>15489.972</v>
      </c>
      <c r="I16" s="40"/>
      <c r="J16" s="44" t="s">
        <v>217</v>
      </c>
      <c r="K16" s="40"/>
      <c r="L16" s="40"/>
      <c r="M16" s="40"/>
      <c r="N16" s="40"/>
      <c r="O16" s="40"/>
    </row>
    <row r="17" spans="1:15" s="41" customFormat="1" x14ac:dyDescent="0.25">
      <c r="A17" s="44"/>
      <c r="B17" s="64" t="s">
        <v>323</v>
      </c>
      <c r="C17" s="40"/>
      <c r="D17" s="44">
        <v>1</v>
      </c>
      <c r="E17" s="73">
        <f t="shared" si="1"/>
        <v>484030.8</v>
      </c>
      <c r="F17" s="73">
        <v>484030.8</v>
      </c>
      <c r="G17" s="73"/>
      <c r="H17" s="74"/>
      <c r="I17" s="40"/>
      <c r="J17" s="44" t="s">
        <v>217</v>
      </c>
      <c r="K17" s="40"/>
      <c r="L17" s="40"/>
      <c r="M17" s="40"/>
      <c r="N17" s="40"/>
      <c r="O17" s="40"/>
    </row>
    <row r="18" spans="1:15" s="41" customFormat="1" ht="30" x14ac:dyDescent="0.25">
      <c r="A18" s="44">
        <v>3</v>
      </c>
      <c r="B18" s="64" t="s">
        <v>357</v>
      </c>
      <c r="C18" s="40"/>
      <c r="D18" s="44">
        <v>1</v>
      </c>
      <c r="E18" s="73">
        <f t="shared" si="1"/>
        <v>623453</v>
      </c>
      <c r="F18" s="73">
        <v>623453</v>
      </c>
      <c r="G18" s="73"/>
      <c r="H18" s="74">
        <v>0</v>
      </c>
      <c r="I18" s="40"/>
      <c r="J18" s="44" t="s">
        <v>217</v>
      </c>
      <c r="K18" s="40"/>
      <c r="L18" s="40"/>
      <c r="M18" s="40"/>
      <c r="N18" s="40"/>
      <c r="O18" s="40"/>
    </row>
    <row r="19" spans="1:15" s="41" customFormat="1" x14ac:dyDescent="0.25">
      <c r="A19" s="44">
        <v>4</v>
      </c>
      <c r="B19" s="40" t="s">
        <v>329</v>
      </c>
      <c r="C19" s="40"/>
      <c r="D19" s="44">
        <v>1</v>
      </c>
      <c r="E19" s="73">
        <f>F19</f>
        <v>698056</v>
      </c>
      <c r="F19" s="73">
        <v>698056</v>
      </c>
      <c r="G19" s="73"/>
      <c r="H19" s="74">
        <v>558374.99439999997</v>
      </c>
      <c r="I19" s="40"/>
      <c r="J19" s="44" t="s">
        <v>217</v>
      </c>
      <c r="K19" s="40"/>
      <c r="L19" s="40"/>
      <c r="M19" s="40"/>
      <c r="N19" s="40"/>
      <c r="O19" s="40"/>
    </row>
    <row r="20" spans="1:15" s="41" customFormat="1" x14ac:dyDescent="0.25">
      <c r="A20" s="44">
        <v>5</v>
      </c>
      <c r="B20" s="40" t="s">
        <v>332</v>
      </c>
      <c r="C20" s="40"/>
      <c r="D20" s="44"/>
      <c r="E20" s="73"/>
      <c r="F20" s="73"/>
      <c r="G20" s="73"/>
      <c r="H20" s="74"/>
      <c r="I20" s="40"/>
      <c r="J20" s="44" t="s">
        <v>217</v>
      </c>
      <c r="K20" s="40"/>
      <c r="L20" s="40"/>
      <c r="M20" s="40"/>
      <c r="N20" s="40"/>
      <c r="O20" s="40"/>
    </row>
    <row r="21" spans="1:15" s="41" customFormat="1" x14ac:dyDescent="0.25">
      <c r="A21" s="44"/>
      <c r="B21" s="64" t="s">
        <v>333</v>
      </c>
      <c r="C21" s="40"/>
      <c r="D21" s="44">
        <v>1</v>
      </c>
      <c r="E21" s="73">
        <f t="shared" ref="E21:E22" si="2">F21</f>
        <v>169450</v>
      </c>
      <c r="F21" s="73">
        <v>169450</v>
      </c>
      <c r="G21" s="73"/>
      <c r="H21" s="74">
        <v>0</v>
      </c>
      <c r="I21" s="40"/>
      <c r="J21" s="44" t="s">
        <v>217</v>
      </c>
      <c r="K21" s="40"/>
      <c r="L21" s="40"/>
      <c r="M21" s="40"/>
      <c r="N21" s="40"/>
      <c r="O21" s="40"/>
    </row>
    <row r="22" spans="1:15" s="41" customFormat="1" x14ac:dyDescent="0.25">
      <c r="A22" s="44"/>
      <c r="B22" s="64" t="s">
        <v>334</v>
      </c>
      <c r="C22" s="40"/>
      <c r="D22" s="44">
        <v>1</v>
      </c>
      <c r="E22" s="73">
        <f t="shared" si="2"/>
        <v>209500</v>
      </c>
      <c r="F22" s="73">
        <v>209500</v>
      </c>
      <c r="G22" s="73"/>
      <c r="H22" s="74">
        <v>0</v>
      </c>
      <c r="I22" s="40"/>
      <c r="J22" s="44" t="s">
        <v>217</v>
      </c>
      <c r="K22" s="40"/>
      <c r="L22" s="40"/>
      <c r="M22" s="40"/>
      <c r="N22" s="40"/>
      <c r="O22" s="40"/>
    </row>
    <row r="23" spans="1:15" s="46" customFormat="1" ht="30" x14ac:dyDescent="0.25">
      <c r="A23" s="44">
        <v>6</v>
      </c>
      <c r="B23" s="40" t="s">
        <v>247</v>
      </c>
      <c r="C23" s="40"/>
      <c r="D23" s="44">
        <v>1</v>
      </c>
      <c r="E23" s="73">
        <f t="shared" ref="E23:E36" si="3">F23+G23</f>
        <v>337200</v>
      </c>
      <c r="F23" s="73">
        <v>337200</v>
      </c>
      <c r="G23" s="74"/>
      <c r="H23" s="74">
        <v>247235</v>
      </c>
      <c r="I23" s="40"/>
      <c r="J23" s="44" t="s">
        <v>217</v>
      </c>
      <c r="K23" s="40"/>
      <c r="L23" s="40"/>
      <c r="M23" s="40"/>
      <c r="N23" s="40"/>
      <c r="O23" s="40"/>
    </row>
    <row r="24" spans="1:15" s="46" customFormat="1" ht="30" x14ac:dyDescent="0.25">
      <c r="A24" s="44">
        <v>7</v>
      </c>
      <c r="B24" s="40" t="s">
        <v>431</v>
      </c>
      <c r="C24" s="40"/>
      <c r="D24" s="44">
        <v>1</v>
      </c>
      <c r="E24" s="73">
        <f t="shared" si="3"/>
        <v>319100</v>
      </c>
      <c r="F24" s="73">
        <v>319100</v>
      </c>
      <c r="G24" s="74"/>
      <c r="H24" s="74">
        <v>212680</v>
      </c>
      <c r="I24" s="40"/>
      <c r="J24" s="44" t="s">
        <v>217</v>
      </c>
      <c r="K24" s="40"/>
      <c r="L24" s="40"/>
      <c r="M24" s="40"/>
      <c r="N24" s="40"/>
      <c r="O24" s="40"/>
    </row>
    <row r="25" spans="1:15" s="46" customFormat="1" ht="30" x14ac:dyDescent="0.25">
      <c r="A25" s="44">
        <v>8</v>
      </c>
      <c r="B25" s="40" t="s">
        <v>244</v>
      </c>
      <c r="C25" s="40"/>
      <c r="D25" s="44">
        <v>1</v>
      </c>
      <c r="E25" s="73">
        <f t="shared" si="3"/>
        <v>331700</v>
      </c>
      <c r="F25" s="73">
        <v>331700</v>
      </c>
      <c r="G25" s="74"/>
      <c r="H25" s="74">
        <f>265327-F25*6.67%</f>
        <v>243202.61</v>
      </c>
      <c r="I25" s="40"/>
      <c r="J25" s="44" t="s">
        <v>217</v>
      </c>
      <c r="K25" s="40"/>
      <c r="L25" s="40"/>
      <c r="M25" s="40"/>
      <c r="N25" s="40"/>
      <c r="O25" s="40"/>
    </row>
    <row r="26" spans="1:15" s="46" customFormat="1" ht="30" x14ac:dyDescent="0.25">
      <c r="A26" s="44">
        <v>9</v>
      </c>
      <c r="B26" s="40" t="s">
        <v>248</v>
      </c>
      <c r="C26" s="40"/>
      <c r="D26" s="44">
        <v>1</v>
      </c>
      <c r="E26" s="73">
        <f t="shared" si="3"/>
        <v>310400</v>
      </c>
      <c r="F26" s="73">
        <v>310400</v>
      </c>
      <c r="G26" s="74"/>
      <c r="H26" s="74">
        <v>206882</v>
      </c>
      <c r="I26" s="40"/>
      <c r="J26" s="44" t="s">
        <v>217</v>
      </c>
      <c r="K26" s="40"/>
      <c r="L26" s="40"/>
      <c r="M26" s="40"/>
      <c r="N26" s="40"/>
      <c r="O26" s="40"/>
    </row>
    <row r="27" spans="1:15" s="46" customFormat="1" ht="30" x14ac:dyDescent="0.25">
      <c r="A27" s="44">
        <v>10</v>
      </c>
      <c r="B27" s="40" t="s">
        <v>260</v>
      </c>
      <c r="C27" s="40"/>
      <c r="D27" s="44">
        <v>1</v>
      </c>
      <c r="E27" s="73">
        <f t="shared" si="3"/>
        <v>215214</v>
      </c>
      <c r="F27" s="73">
        <v>215214</v>
      </c>
      <c r="G27" s="74"/>
      <c r="H27" s="74"/>
      <c r="I27" s="40"/>
      <c r="J27" s="44" t="s">
        <v>217</v>
      </c>
      <c r="K27" s="40"/>
      <c r="L27" s="40"/>
      <c r="M27" s="40"/>
      <c r="N27" s="40"/>
      <c r="O27" s="40"/>
    </row>
    <row r="28" spans="1:15" s="46" customFormat="1" ht="30" x14ac:dyDescent="0.25">
      <c r="A28" s="44">
        <v>11</v>
      </c>
      <c r="B28" s="40" t="s">
        <v>293</v>
      </c>
      <c r="C28" s="40"/>
      <c r="D28" s="44">
        <v>1</v>
      </c>
      <c r="E28" s="73">
        <f t="shared" si="3"/>
        <v>319000</v>
      </c>
      <c r="F28" s="73">
        <v>319000</v>
      </c>
      <c r="G28" s="74">
        <v>0</v>
      </c>
      <c r="H28" s="74">
        <v>233891</v>
      </c>
      <c r="I28" s="40"/>
      <c r="J28" s="44" t="s">
        <v>217</v>
      </c>
      <c r="K28" s="40"/>
      <c r="L28" s="40"/>
      <c r="M28" s="40"/>
      <c r="N28" s="40"/>
      <c r="O28" s="40"/>
    </row>
    <row r="29" spans="1:15" s="46" customFormat="1" ht="30" x14ac:dyDescent="0.25">
      <c r="A29" s="44">
        <v>12</v>
      </c>
      <c r="B29" s="40" t="s">
        <v>287</v>
      </c>
      <c r="C29" s="40"/>
      <c r="D29" s="44">
        <v>1</v>
      </c>
      <c r="E29" s="73">
        <f t="shared" si="3"/>
        <v>306200</v>
      </c>
      <c r="F29" s="73">
        <v>306200</v>
      </c>
      <c r="G29" s="74"/>
      <c r="H29" s="74">
        <v>224505.84</v>
      </c>
      <c r="I29" s="40"/>
      <c r="J29" s="44" t="s">
        <v>217</v>
      </c>
      <c r="K29" s="40"/>
      <c r="L29" s="40"/>
      <c r="M29" s="40"/>
      <c r="N29" s="40"/>
      <c r="O29" s="40"/>
    </row>
    <row r="30" spans="1:15" s="46" customFormat="1" ht="30" x14ac:dyDescent="0.25">
      <c r="A30" s="44">
        <v>13</v>
      </c>
      <c r="B30" s="40" t="s">
        <v>286</v>
      </c>
      <c r="C30" s="40"/>
      <c r="D30" s="44">
        <v>1</v>
      </c>
      <c r="E30" s="73">
        <f t="shared" si="3"/>
        <v>310400</v>
      </c>
      <c r="F30" s="73">
        <v>310400</v>
      </c>
      <c r="G30" s="74"/>
      <c r="H30" s="74">
        <v>206912.64000000001</v>
      </c>
      <c r="I30" s="40"/>
      <c r="J30" s="44" t="s">
        <v>217</v>
      </c>
      <c r="K30" s="40"/>
      <c r="L30" s="40"/>
      <c r="M30" s="40"/>
      <c r="N30" s="40"/>
      <c r="O30" s="40"/>
    </row>
    <row r="31" spans="1:15" s="46" customFormat="1" ht="30" x14ac:dyDescent="0.25">
      <c r="A31" s="44">
        <v>14</v>
      </c>
      <c r="B31" s="40" t="s">
        <v>297</v>
      </c>
      <c r="C31" s="40"/>
      <c r="D31" s="44">
        <v>1</v>
      </c>
      <c r="E31" s="73">
        <f t="shared" si="3"/>
        <v>227460</v>
      </c>
      <c r="F31" s="73">
        <v>227460</v>
      </c>
      <c r="G31" s="74"/>
      <c r="H31" s="74">
        <v>60618</v>
      </c>
      <c r="I31" s="40"/>
      <c r="J31" s="44" t="s">
        <v>217</v>
      </c>
      <c r="K31" s="40"/>
      <c r="L31" s="40"/>
      <c r="M31" s="40"/>
      <c r="N31" s="40"/>
      <c r="O31" s="40"/>
    </row>
    <row r="32" spans="1:15" s="46" customFormat="1" ht="30" x14ac:dyDescent="0.25">
      <c r="A32" s="44">
        <v>15</v>
      </c>
      <c r="B32" s="40" t="s">
        <v>306</v>
      </c>
      <c r="C32" s="40"/>
      <c r="D32" s="44">
        <v>1</v>
      </c>
      <c r="E32" s="73">
        <f t="shared" si="3"/>
        <v>327700</v>
      </c>
      <c r="F32" s="73">
        <v>327700</v>
      </c>
      <c r="G32" s="74"/>
      <c r="H32" s="74">
        <v>251214.82</v>
      </c>
      <c r="I32" s="40"/>
      <c r="J32" s="44" t="s">
        <v>217</v>
      </c>
      <c r="K32" s="40"/>
      <c r="L32" s="40"/>
      <c r="M32" s="40"/>
      <c r="N32" s="40"/>
      <c r="O32" s="40"/>
    </row>
    <row r="33" spans="1:15" s="46" customFormat="1" ht="30" x14ac:dyDescent="0.25">
      <c r="A33" s="44">
        <v>16</v>
      </c>
      <c r="B33" s="40" t="s">
        <v>312</v>
      </c>
      <c r="C33" s="40"/>
      <c r="D33" s="44">
        <v>1</v>
      </c>
      <c r="E33" s="73">
        <f t="shared" si="3"/>
        <v>331000</v>
      </c>
      <c r="F33" s="73">
        <v>331000</v>
      </c>
      <c r="G33" s="74"/>
      <c r="H33" s="74">
        <v>264766</v>
      </c>
      <c r="I33" s="40"/>
      <c r="J33" s="44" t="s">
        <v>217</v>
      </c>
      <c r="K33" s="40"/>
      <c r="L33" s="40"/>
      <c r="M33" s="40"/>
      <c r="N33" s="40"/>
      <c r="O33" s="40"/>
    </row>
    <row r="34" spans="1:15" s="46" customFormat="1" ht="30" x14ac:dyDescent="0.25">
      <c r="A34" s="44">
        <v>17</v>
      </c>
      <c r="B34" s="40" t="s">
        <v>325</v>
      </c>
      <c r="C34" s="40"/>
      <c r="D34" s="44">
        <v>1</v>
      </c>
      <c r="E34" s="73">
        <f t="shared" si="3"/>
        <v>310400</v>
      </c>
      <c r="F34" s="73">
        <v>310400</v>
      </c>
      <c r="G34" s="74"/>
      <c r="H34" s="74">
        <v>218678</v>
      </c>
      <c r="I34" s="40"/>
      <c r="J34" s="44" t="s">
        <v>217</v>
      </c>
      <c r="K34" s="40"/>
      <c r="L34" s="40"/>
      <c r="M34" s="40"/>
      <c r="N34" s="40"/>
      <c r="O34" s="40"/>
    </row>
    <row r="35" spans="1:15" s="46" customFormat="1" ht="30" x14ac:dyDescent="0.25">
      <c r="A35" s="44">
        <v>18</v>
      </c>
      <c r="B35" s="40" t="s">
        <v>327</v>
      </c>
      <c r="C35" s="40"/>
      <c r="D35" s="44">
        <v>1</v>
      </c>
      <c r="E35" s="73">
        <f t="shared" si="3"/>
        <v>217900</v>
      </c>
      <c r="F35" s="73">
        <v>217900</v>
      </c>
      <c r="G35" s="74"/>
      <c r="H35" s="74">
        <v>0</v>
      </c>
      <c r="I35" s="40"/>
      <c r="J35" s="44" t="s">
        <v>217</v>
      </c>
      <c r="K35" s="40"/>
      <c r="L35" s="40"/>
      <c r="M35" s="40"/>
      <c r="N35" s="40"/>
      <c r="O35" s="40"/>
    </row>
    <row r="36" spans="1:15" s="46" customFormat="1" ht="30" x14ac:dyDescent="0.25">
      <c r="A36" s="44">
        <v>19</v>
      </c>
      <c r="B36" s="40" t="s">
        <v>344</v>
      </c>
      <c r="C36" s="40"/>
      <c r="D36" s="44">
        <v>1</v>
      </c>
      <c r="E36" s="73">
        <f t="shared" si="3"/>
        <v>319000</v>
      </c>
      <c r="F36" s="73">
        <v>319000</v>
      </c>
      <c r="G36" s="74"/>
      <c r="H36" s="74">
        <v>233890.8</v>
      </c>
      <c r="I36" s="40"/>
      <c r="J36" s="44" t="s">
        <v>217</v>
      </c>
      <c r="K36" s="40"/>
      <c r="L36" s="40"/>
      <c r="M36" s="40"/>
      <c r="N36" s="40"/>
      <c r="O36" s="40"/>
    </row>
    <row r="37" spans="1:15" s="46" customFormat="1" x14ac:dyDescent="0.25">
      <c r="A37" s="51" t="s">
        <v>177</v>
      </c>
      <c r="B37" s="65" t="s">
        <v>176</v>
      </c>
      <c r="C37" s="40"/>
      <c r="D37" s="40"/>
      <c r="E37" s="75">
        <f>SUM(E38:E150)</f>
        <v>149724322.035</v>
      </c>
      <c r="F37" s="75">
        <f>SUM(F38:F150)</f>
        <v>132716959.035</v>
      </c>
      <c r="G37" s="75">
        <f>SUM(G38:G150)</f>
        <v>17007363</v>
      </c>
      <c r="H37" s="75">
        <f>SUM(H38:H150)</f>
        <v>47245374.604000002</v>
      </c>
      <c r="I37" s="40"/>
      <c r="J37" s="44" t="s">
        <v>217</v>
      </c>
      <c r="K37" s="40"/>
      <c r="L37" s="40"/>
      <c r="M37" s="40"/>
      <c r="N37" s="40"/>
      <c r="O37" s="40"/>
    </row>
    <row r="38" spans="1:15" s="41" customFormat="1" x14ac:dyDescent="0.25">
      <c r="A38" s="44">
        <v>1</v>
      </c>
      <c r="B38" s="40" t="s">
        <v>315</v>
      </c>
      <c r="C38" s="40"/>
      <c r="D38" s="40"/>
      <c r="E38" s="74">
        <f t="shared" ref="E38:E107" si="4">F38+G38</f>
        <v>5545333.6890000002</v>
      </c>
      <c r="F38" s="74">
        <v>5545333.6890000002</v>
      </c>
      <c r="G38" s="74"/>
      <c r="H38" s="74">
        <v>1035855.537</v>
      </c>
      <c r="I38" s="40"/>
      <c r="J38" s="44" t="s">
        <v>217</v>
      </c>
      <c r="K38" s="40"/>
      <c r="L38" s="40"/>
      <c r="M38" s="40"/>
      <c r="N38" s="40"/>
      <c r="O38" s="40"/>
    </row>
    <row r="39" spans="1:15" s="41" customFormat="1" x14ac:dyDescent="0.25">
      <c r="A39" s="44">
        <v>2</v>
      </c>
      <c r="B39" s="40" t="s">
        <v>355</v>
      </c>
      <c r="C39" s="40"/>
      <c r="D39" s="40"/>
      <c r="E39" s="74">
        <f t="shared" si="4"/>
        <v>1269155</v>
      </c>
      <c r="F39" s="74">
        <f>211200+120455+48590+53980+834930</f>
        <v>1269155</v>
      </c>
      <c r="G39" s="74"/>
      <c r="H39" s="74">
        <f>58200+39262+5376+204910</f>
        <v>307748</v>
      </c>
      <c r="I39" s="40"/>
      <c r="J39" s="44" t="s">
        <v>217</v>
      </c>
      <c r="K39" s="40"/>
      <c r="L39" s="40"/>
      <c r="M39" s="40"/>
      <c r="N39" s="40"/>
      <c r="O39" s="40"/>
    </row>
    <row r="40" spans="1:15" s="41" customFormat="1" x14ac:dyDescent="0.25">
      <c r="A40" s="44">
        <v>3</v>
      </c>
      <c r="B40" s="40" t="s">
        <v>319</v>
      </c>
      <c r="C40" s="40"/>
      <c r="D40" s="40"/>
      <c r="E40" s="74">
        <f t="shared" si="4"/>
        <v>2203208</v>
      </c>
      <c r="F40" s="74">
        <f>1558003+401630+175830+67745</f>
        <v>2203208</v>
      </c>
      <c r="G40" s="74"/>
      <c r="H40" s="74">
        <f>552844+280044+41566</f>
        <v>874454</v>
      </c>
      <c r="I40" s="40"/>
      <c r="J40" s="44" t="s">
        <v>217</v>
      </c>
      <c r="K40" s="40"/>
      <c r="L40" s="40"/>
      <c r="M40" s="40"/>
      <c r="N40" s="40"/>
      <c r="O40" s="40"/>
    </row>
    <row r="41" spans="1:15" s="41" customFormat="1" x14ac:dyDescent="0.25">
      <c r="A41" s="44">
        <v>4</v>
      </c>
      <c r="B41" s="40" t="s">
        <v>221</v>
      </c>
      <c r="C41" s="40"/>
      <c r="D41" s="40"/>
      <c r="E41" s="74">
        <f t="shared" si="4"/>
        <v>451285</v>
      </c>
      <c r="F41" s="74">
        <v>451285</v>
      </c>
      <c r="G41" s="74"/>
      <c r="H41" s="74">
        <v>90016</v>
      </c>
      <c r="I41" s="40"/>
      <c r="J41" s="44" t="s">
        <v>217</v>
      </c>
      <c r="K41" s="40"/>
      <c r="L41" s="40"/>
      <c r="M41" s="40"/>
      <c r="N41" s="40"/>
      <c r="O41" s="40"/>
    </row>
    <row r="42" spans="1:15" s="46" customFormat="1" x14ac:dyDescent="0.25">
      <c r="A42" s="44">
        <v>5</v>
      </c>
      <c r="B42" s="40" t="s">
        <v>243</v>
      </c>
      <c r="C42" s="40"/>
      <c r="D42" s="40"/>
      <c r="E42" s="74">
        <f t="shared" si="4"/>
        <v>1387602</v>
      </c>
      <c r="F42" s="74">
        <v>1387602</v>
      </c>
      <c r="G42" s="74"/>
      <c r="H42" s="74">
        <v>265640</v>
      </c>
      <c r="I42" s="40"/>
      <c r="J42" s="44" t="s">
        <v>217</v>
      </c>
      <c r="K42" s="40"/>
      <c r="L42" s="40"/>
      <c r="M42" s="40"/>
      <c r="N42" s="40"/>
      <c r="O42" s="40"/>
    </row>
    <row r="43" spans="1:15" s="46" customFormat="1" x14ac:dyDescent="0.25">
      <c r="A43" s="44">
        <v>6</v>
      </c>
      <c r="B43" s="40" t="s">
        <v>225</v>
      </c>
      <c r="C43" s="40"/>
      <c r="D43" s="40"/>
      <c r="E43" s="74">
        <f t="shared" si="4"/>
        <v>693277</v>
      </c>
      <c r="F43" s="74">
        <v>113850</v>
      </c>
      <c r="G43" s="74">
        <v>579427</v>
      </c>
      <c r="H43" s="74">
        <v>177050</v>
      </c>
      <c r="I43" s="40"/>
      <c r="J43" s="44" t="s">
        <v>217</v>
      </c>
      <c r="K43" s="40"/>
      <c r="L43" s="40"/>
      <c r="M43" s="40"/>
      <c r="N43" s="40"/>
      <c r="O43" s="40"/>
    </row>
    <row r="44" spans="1:15" s="46" customFormat="1" x14ac:dyDescent="0.25">
      <c r="A44" s="44">
        <v>7</v>
      </c>
      <c r="B44" s="40" t="s">
        <v>332</v>
      </c>
      <c r="C44" s="40"/>
      <c r="D44" s="40"/>
      <c r="E44" s="74">
        <f t="shared" si="4"/>
        <v>29560</v>
      </c>
      <c r="F44" s="74">
        <f>25460+4100</f>
        <v>29560</v>
      </c>
      <c r="G44" s="74"/>
      <c r="H44" s="74">
        <v>7250</v>
      </c>
      <c r="I44" s="40"/>
      <c r="J44" s="44" t="s">
        <v>217</v>
      </c>
      <c r="K44" s="40"/>
      <c r="L44" s="40"/>
      <c r="M44" s="40"/>
      <c r="N44" s="40"/>
      <c r="O44" s="40"/>
    </row>
    <row r="45" spans="1:15" s="46" customFormat="1" x14ac:dyDescent="0.25">
      <c r="A45" s="44"/>
      <c r="B45" s="40" t="s">
        <v>430</v>
      </c>
      <c r="C45" s="40"/>
      <c r="D45" s="40"/>
      <c r="E45" s="74">
        <f t="shared" si="4"/>
        <v>73152.800000000003</v>
      </c>
      <c r="F45" s="74">
        <v>73152.800000000003</v>
      </c>
      <c r="G45" s="74"/>
      <c r="H45" s="74">
        <v>63900.24</v>
      </c>
      <c r="I45" s="40"/>
      <c r="J45" s="44"/>
      <c r="K45" s="40"/>
      <c r="L45" s="40"/>
      <c r="M45" s="40"/>
      <c r="N45" s="40"/>
      <c r="O45" s="40"/>
    </row>
    <row r="46" spans="1:15" s="46" customFormat="1" x14ac:dyDescent="0.25">
      <c r="A46" s="44">
        <v>8</v>
      </c>
      <c r="B46" s="40" t="s">
        <v>372</v>
      </c>
      <c r="C46" s="40"/>
      <c r="D46" s="40"/>
      <c r="E46" s="74">
        <f t="shared" si="4"/>
        <v>4096482</v>
      </c>
      <c r="F46" s="74">
        <v>4096482</v>
      </c>
      <c r="G46" s="74"/>
      <c r="H46" s="74">
        <v>257753.9</v>
      </c>
      <c r="I46" s="40"/>
      <c r="J46" s="44" t="s">
        <v>217</v>
      </c>
      <c r="K46" s="40"/>
      <c r="L46" s="40"/>
      <c r="M46" s="40"/>
      <c r="N46" s="40"/>
      <c r="O46" s="40"/>
    </row>
    <row r="47" spans="1:15" s="46" customFormat="1" x14ac:dyDescent="0.25">
      <c r="A47" s="44">
        <v>9</v>
      </c>
      <c r="B47" s="40" t="s">
        <v>304</v>
      </c>
      <c r="C47" s="40"/>
      <c r="D47" s="40"/>
      <c r="E47" s="74">
        <f t="shared" si="4"/>
        <v>23396</v>
      </c>
      <c r="F47" s="74">
        <v>23396</v>
      </c>
      <c r="G47" s="74"/>
      <c r="H47" s="74">
        <v>5158.3999999999996</v>
      </c>
      <c r="I47" s="40"/>
      <c r="J47" s="44" t="s">
        <v>217</v>
      </c>
      <c r="K47" s="40"/>
      <c r="L47" s="40"/>
      <c r="M47" s="40"/>
      <c r="N47" s="40"/>
      <c r="O47" s="40"/>
    </row>
    <row r="48" spans="1:15" s="46" customFormat="1" x14ac:dyDescent="0.25">
      <c r="A48" s="44">
        <v>10</v>
      </c>
      <c r="B48" s="40" t="s">
        <v>251</v>
      </c>
      <c r="C48" s="40"/>
      <c r="D48" s="40"/>
      <c r="E48" s="74">
        <f t="shared" si="4"/>
        <v>473990</v>
      </c>
      <c r="F48" s="74">
        <v>473990</v>
      </c>
      <c r="G48" s="74"/>
      <c r="H48" s="74">
        <v>125762</v>
      </c>
      <c r="I48" s="40"/>
      <c r="J48" s="44" t="s">
        <v>217</v>
      </c>
      <c r="K48" s="40"/>
      <c r="L48" s="40"/>
      <c r="M48" s="40"/>
      <c r="N48" s="40"/>
      <c r="O48" s="40"/>
    </row>
    <row r="49" spans="1:15" s="46" customFormat="1" x14ac:dyDescent="0.25">
      <c r="A49" s="44">
        <v>11</v>
      </c>
      <c r="B49" s="40" t="s">
        <v>346</v>
      </c>
      <c r="C49" s="40"/>
      <c r="D49" s="40"/>
      <c r="E49" s="74">
        <f t="shared" si="4"/>
        <v>686205</v>
      </c>
      <c r="F49" s="74">
        <f>13600+10000+137500+14585+13000+151800+2720+15000+20000+154000+154000</f>
        <v>686205</v>
      </c>
      <c r="G49" s="74"/>
      <c r="H49" s="74">
        <f>7999.18+17187.5+2600+75900+544+9375+12500+138600+138600</f>
        <v>403305.68</v>
      </c>
      <c r="I49" s="40"/>
      <c r="J49" s="44" t="s">
        <v>217</v>
      </c>
      <c r="K49" s="40"/>
      <c r="L49" s="40"/>
      <c r="M49" s="40"/>
      <c r="N49" s="40"/>
      <c r="O49" s="40"/>
    </row>
    <row r="50" spans="1:15" s="46" customFormat="1" ht="30" x14ac:dyDescent="0.25">
      <c r="A50" s="44">
        <v>12</v>
      </c>
      <c r="B50" s="40" t="s">
        <v>368</v>
      </c>
      <c r="C50" s="40"/>
      <c r="D50" s="40"/>
      <c r="E50" s="74">
        <f t="shared" si="4"/>
        <v>647560</v>
      </c>
      <c r="F50" s="74">
        <v>190000</v>
      </c>
      <c r="G50" s="74">
        <v>457560</v>
      </c>
      <c r="H50" s="74">
        <v>493166</v>
      </c>
      <c r="I50" s="40"/>
      <c r="J50" s="44" t="s">
        <v>217</v>
      </c>
      <c r="K50" s="40"/>
      <c r="L50" s="40"/>
      <c r="M50" s="40"/>
      <c r="N50" s="40"/>
      <c r="O50" s="40"/>
    </row>
    <row r="51" spans="1:15" s="46" customFormat="1" x14ac:dyDescent="0.25">
      <c r="A51" s="44">
        <v>13</v>
      </c>
      <c r="B51" s="40" t="s">
        <v>313</v>
      </c>
      <c r="C51" s="40"/>
      <c r="D51" s="40"/>
      <c r="E51" s="74">
        <f>F51</f>
        <v>1056216</v>
      </c>
      <c r="F51" s="74">
        <v>1056216</v>
      </c>
      <c r="G51" s="74"/>
      <c r="H51" s="74">
        <v>233134</v>
      </c>
      <c r="I51" s="40"/>
      <c r="J51" s="44" t="s">
        <v>217</v>
      </c>
      <c r="K51" s="40"/>
      <c r="L51" s="40"/>
      <c r="M51" s="40"/>
      <c r="N51" s="40"/>
      <c r="O51" s="40"/>
    </row>
    <row r="52" spans="1:15" s="46" customFormat="1" ht="15" customHeight="1" x14ac:dyDescent="0.25">
      <c r="A52" s="44">
        <v>14</v>
      </c>
      <c r="B52" s="40" t="s">
        <v>228</v>
      </c>
      <c r="C52" s="40"/>
      <c r="D52" s="40"/>
      <c r="E52" s="74">
        <f t="shared" si="4"/>
        <v>355580</v>
      </c>
      <c r="F52" s="74">
        <v>355580</v>
      </c>
      <c r="G52" s="74"/>
      <c r="H52" s="74">
        <v>22722.880000000001</v>
      </c>
      <c r="I52" s="40"/>
      <c r="J52" s="44" t="s">
        <v>217</v>
      </c>
      <c r="K52" s="40"/>
      <c r="L52" s="40"/>
      <c r="M52" s="40"/>
      <c r="N52" s="40"/>
      <c r="O52" s="40"/>
    </row>
    <row r="53" spans="1:15" s="46" customFormat="1" x14ac:dyDescent="0.25">
      <c r="A53" s="44">
        <v>15</v>
      </c>
      <c r="B53" s="40" t="s">
        <v>229</v>
      </c>
      <c r="C53" s="40"/>
      <c r="D53" s="40"/>
      <c r="E53" s="74">
        <f t="shared" si="4"/>
        <v>122000</v>
      </c>
      <c r="F53" s="74">
        <v>122000</v>
      </c>
      <c r="G53" s="74"/>
      <c r="H53" s="74">
        <v>20800</v>
      </c>
      <c r="I53" s="40"/>
      <c r="J53" s="44" t="s">
        <v>217</v>
      </c>
      <c r="K53" s="40"/>
      <c r="L53" s="40"/>
      <c r="M53" s="40"/>
      <c r="N53" s="40"/>
      <c r="O53" s="40"/>
    </row>
    <row r="54" spans="1:15" s="46" customFormat="1" x14ac:dyDescent="0.25">
      <c r="A54" s="44">
        <v>16</v>
      </c>
      <c r="B54" s="40" t="s">
        <v>264</v>
      </c>
      <c r="C54" s="40"/>
      <c r="D54" s="40"/>
      <c r="E54" s="74">
        <f t="shared" si="4"/>
        <v>179780</v>
      </c>
      <c r="F54" s="74">
        <v>152680</v>
      </c>
      <c r="G54" s="74">
        <v>27100</v>
      </c>
      <c r="H54" s="74">
        <v>71668</v>
      </c>
      <c r="I54" s="40"/>
      <c r="J54" s="44" t="s">
        <v>217</v>
      </c>
      <c r="K54" s="40"/>
      <c r="L54" s="40"/>
      <c r="M54" s="40"/>
      <c r="N54" s="40"/>
      <c r="O54" s="40"/>
    </row>
    <row r="55" spans="1:15" s="46" customFormat="1" x14ac:dyDescent="0.25">
      <c r="A55" s="44">
        <v>17</v>
      </c>
      <c r="B55" s="40" t="s">
        <v>270</v>
      </c>
      <c r="C55" s="40"/>
      <c r="D55" s="40"/>
      <c r="E55" s="74">
        <f t="shared" si="4"/>
        <v>258005</v>
      </c>
      <c r="F55" s="74">
        <f>29100+14000+23600+25000+6700+13600+9200+28800+13500+58120+8960+16590+4835+6000</f>
        <v>258005</v>
      </c>
      <c r="G55" s="74"/>
      <c r="H55" s="74">
        <f>14660+11200+29080+1792+6221+3021</f>
        <v>65974</v>
      </c>
      <c r="I55" s="40"/>
      <c r="J55" s="44" t="s">
        <v>217</v>
      </c>
      <c r="K55" s="40"/>
      <c r="L55" s="40"/>
      <c r="M55" s="40"/>
      <c r="N55" s="40"/>
      <c r="O55" s="40"/>
    </row>
    <row r="56" spans="1:15" s="46" customFormat="1" x14ac:dyDescent="0.25">
      <c r="A56" s="44">
        <v>18</v>
      </c>
      <c r="B56" s="40" t="s">
        <v>299</v>
      </c>
      <c r="C56" s="40"/>
      <c r="D56" s="40"/>
      <c r="E56" s="74">
        <f t="shared" si="4"/>
        <v>89910</v>
      </c>
      <c r="F56" s="74">
        <v>89910</v>
      </c>
      <c r="G56" s="74"/>
      <c r="H56" s="74">
        <v>26752</v>
      </c>
      <c r="I56" s="40"/>
      <c r="J56" s="44" t="s">
        <v>217</v>
      </c>
      <c r="K56" s="40"/>
      <c r="L56" s="40"/>
      <c r="M56" s="40"/>
      <c r="N56" s="40"/>
      <c r="O56" s="40"/>
    </row>
    <row r="57" spans="1:15" s="46" customFormat="1" x14ac:dyDescent="0.25">
      <c r="A57" s="44">
        <v>19</v>
      </c>
      <c r="B57" s="40" t="s">
        <v>301</v>
      </c>
      <c r="C57" s="40"/>
      <c r="D57" s="40"/>
      <c r="E57" s="74">
        <v>160315</v>
      </c>
      <c r="F57" s="74">
        <v>160315</v>
      </c>
      <c r="G57" s="74"/>
      <c r="H57" s="74">
        <v>33868</v>
      </c>
      <c r="I57" s="40"/>
      <c r="J57" s="44" t="s">
        <v>217</v>
      </c>
      <c r="K57" s="40"/>
      <c r="L57" s="40"/>
      <c r="M57" s="40"/>
      <c r="N57" s="40"/>
      <c r="O57" s="40"/>
    </row>
    <row r="58" spans="1:15" s="46" customFormat="1" x14ac:dyDescent="0.25">
      <c r="A58" s="44">
        <v>20</v>
      </c>
      <c r="B58" s="40" t="s">
        <v>328</v>
      </c>
      <c r="C58" s="40"/>
      <c r="D58" s="40"/>
      <c r="E58" s="74">
        <f t="shared" si="4"/>
        <v>7694548.0949999997</v>
      </c>
      <c r="F58" s="74">
        <v>7694548.0949999997</v>
      </c>
      <c r="G58" s="74"/>
      <c r="H58" s="74">
        <v>3130487.8</v>
      </c>
      <c r="I58" s="40"/>
      <c r="J58" s="44" t="s">
        <v>217</v>
      </c>
      <c r="K58" s="40"/>
      <c r="L58" s="40"/>
      <c r="M58" s="40"/>
      <c r="N58" s="40"/>
      <c r="O58" s="40"/>
    </row>
    <row r="59" spans="1:15" s="46" customFormat="1" x14ac:dyDescent="0.25">
      <c r="A59" s="44">
        <v>21</v>
      </c>
      <c r="B59" s="40" t="s">
        <v>353</v>
      </c>
      <c r="C59" s="40"/>
      <c r="D59" s="40"/>
      <c r="E59" s="74">
        <f t="shared" si="4"/>
        <v>737804</v>
      </c>
      <c r="F59" s="74">
        <v>737804</v>
      </c>
      <c r="G59" s="74"/>
      <c r="H59" s="74">
        <v>66312.479999999996</v>
      </c>
      <c r="I59" s="40"/>
      <c r="J59" s="44" t="s">
        <v>217</v>
      </c>
      <c r="K59" s="40"/>
      <c r="L59" s="40"/>
      <c r="M59" s="40"/>
      <c r="N59" s="40"/>
      <c r="O59" s="40"/>
    </row>
    <row r="60" spans="1:15" s="46" customFormat="1" x14ac:dyDescent="0.25">
      <c r="A60" s="44">
        <v>22</v>
      </c>
      <c r="B60" s="40" t="s">
        <v>257</v>
      </c>
      <c r="C60" s="40"/>
      <c r="D60" s="40"/>
      <c r="E60" s="74">
        <f t="shared" si="4"/>
        <v>384266</v>
      </c>
      <c r="F60" s="74">
        <v>384266</v>
      </c>
      <c r="G60" s="74"/>
      <c r="H60" s="74">
        <v>74451.5</v>
      </c>
      <c r="I60" s="40"/>
      <c r="J60" s="44"/>
      <c r="K60" s="40"/>
      <c r="L60" s="40"/>
      <c r="M60" s="40"/>
      <c r="N60" s="40"/>
      <c r="O60" s="40"/>
    </row>
    <row r="61" spans="1:15" s="46" customFormat="1" x14ac:dyDescent="0.25">
      <c r="A61" s="44">
        <v>23</v>
      </c>
      <c r="B61" s="40" t="s">
        <v>367</v>
      </c>
      <c r="C61" s="40"/>
      <c r="D61" s="40"/>
      <c r="E61" s="74">
        <f t="shared" si="4"/>
        <v>725164</v>
      </c>
      <c r="F61" s="74">
        <v>725164</v>
      </c>
      <c r="G61" s="74"/>
      <c r="H61" s="74">
        <v>141591</v>
      </c>
      <c r="I61" s="40"/>
      <c r="J61" s="44"/>
      <c r="K61" s="40"/>
      <c r="L61" s="40"/>
      <c r="M61" s="40"/>
      <c r="N61" s="40"/>
      <c r="O61" s="40"/>
    </row>
    <row r="62" spans="1:15" s="46" customFormat="1" x14ac:dyDescent="0.25">
      <c r="A62" s="44">
        <v>24</v>
      </c>
      <c r="B62" s="40" t="s">
        <v>354</v>
      </c>
      <c r="C62" s="40"/>
      <c r="D62" s="40"/>
      <c r="E62" s="74">
        <f t="shared" si="4"/>
        <v>329123</v>
      </c>
      <c r="F62" s="74">
        <f>164740+27100</f>
        <v>191840</v>
      </c>
      <c r="G62" s="74">
        <v>137283</v>
      </c>
      <c r="H62" s="74">
        <f>49160+17500</f>
        <v>66660</v>
      </c>
      <c r="I62" s="40"/>
      <c r="J62" s="44" t="s">
        <v>217</v>
      </c>
      <c r="K62" s="40"/>
      <c r="L62" s="40"/>
      <c r="M62" s="40"/>
      <c r="N62" s="40"/>
      <c r="O62" s="40"/>
    </row>
    <row r="63" spans="1:15" s="46" customFormat="1" x14ac:dyDescent="0.25">
      <c r="A63" s="44">
        <v>25</v>
      </c>
      <c r="B63" s="40" t="s">
        <v>218</v>
      </c>
      <c r="C63" s="40"/>
      <c r="D63" s="40"/>
      <c r="E63" s="74">
        <f t="shared" si="4"/>
        <v>525129</v>
      </c>
      <c r="F63" s="74">
        <v>525129</v>
      </c>
      <c r="G63" s="74"/>
      <c r="H63" s="74">
        <v>99788</v>
      </c>
      <c r="I63" s="40"/>
      <c r="J63" s="44" t="s">
        <v>217</v>
      </c>
      <c r="K63" s="40"/>
      <c r="L63" s="40"/>
      <c r="M63" s="40"/>
      <c r="N63" s="40"/>
      <c r="O63" s="40"/>
    </row>
    <row r="64" spans="1:15" s="46" customFormat="1" x14ac:dyDescent="0.25">
      <c r="A64" s="44">
        <v>26</v>
      </c>
      <c r="B64" s="40" t="s">
        <v>237</v>
      </c>
      <c r="C64" s="40"/>
      <c r="D64" s="40"/>
      <c r="E64" s="74">
        <f>F64+G64</f>
        <v>880241</v>
      </c>
      <c r="F64" s="74">
        <v>880241</v>
      </c>
      <c r="G64" s="74"/>
      <c r="H64" s="74">
        <v>224207</v>
      </c>
      <c r="I64" s="40"/>
      <c r="J64" s="44" t="s">
        <v>217</v>
      </c>
      <c r="K64" s="40"/>
      <c r="L64" s="40"/>
      <c r="M64" s="40"/>
      <c r="N64" s="40"/>
      <c r="O64" s="40"/>
    </row>
    <row r="65" spans="1:15" s="46" customFormat="1" x14ac:dyDescent="0.25">
      <c r="A65" s="44">
        <v>27</v>
      </c>
      <c r="B65" s="40" t="s">
        <v>239</v>
      </c>
      <c r="C65" s="40"/>
      <c r="D65" s="40"/>
      <c r="E65" s="74">
        <f t="shared" si="4"/>
        <v>796154</v>
      </c>
      <c r="F65" s="74">
        <v>796154</v>
      </c>
      <c r="G65" s="74"/>
      <c r="H65" s="74">
        <v>119918</v>
      </c>
      <c r="I65" s="40"/>
      <c r="J65" s="44" t="s">
        <v>217</v>
      </c>
      <c r="K65" s="40"/>
      <c r="L65" s="40"/>
      <c r="M65" s="40"/>
      <c r="N65" s="40"/>
      <c r="O65" s="40"/>
    </row>
    <row r="66" spans="1:15" s="46" customFormat="1" x14ac:dyDescent="0.25">
      <c r="A66" s="44">
        <v>28</v>
      </c>
      <c r="B66" s="40" t="s">
        <v>249</v>
      </c>
      <c r="C66" s="40"/>
      <c r="D66" s="40"/>
      <c r="E66" s="74">
        <v>654784</v>
      </c>
      <c r="F66" s="74">
        <v>654784</v>
      </c>
      <c r="G66" s="74"/>
      <c r="H66" s="74">
        <v>292776</v>
      </c>
      <c r="I66" s="40"/>
      <c r="J66" s="44" t="s">
        <v>217</v>
      </c>
      <c r="K66" s="40"/>
      <c r="L66" s="40"/>
      <c r="M66" s="40"/>
      <c r="N66" s="40"/>
      <c r="O66" s="40"/>
    </row>
    <row r="67" spans="1:15" s="46" customFormat="1" x14ac:dyDescent="0.25">
      <c r="A67" s="44">
        <v>29</v>
      </c>
      <c r="B67" s="40" t="s">
        <v>250</v>
      </c>
      <c r="C67" s="40"/>
      <c r="D67" s="40"/>
      <c r="E67" s="74">
        <f>F67+G67</f>
        <v>1082604</v>
      </c>
      <c r="F67" s="74">
        <v>1082604</v>
      </c>
      <c r="G67" s="74"/>
      <c r="H67" s="74">
        <v>181635</v>
      </c>
      <c r="I67" s="40"/>
      <c r="J67" s="44" t="s">
        <v>217</v>
      </c>
      <c r="K67" s="40"/>
      <c r="L67" s="40"/>
      <c r="M67" s="40"/>
      <c r="N67" s="40"/>
      <c r="O67" s="40"/>
    </row>
    <row r="68" spans="1:15" s="46" customFormat="1" x14ac:dyDescent="0.25">
      <c r="A68" s="44">
        <v>30</v>
      </c>
      <c r="B68" s="40" t="s">
        <v>254</v>
      </c>
      <c r="C68" s="40"/>
      <c r="D68" s="40"/>
      <c r="E68" s="74">
        <f t="shared" si="4"/>
        <v>403275</v>
      </c>
      <c r="F68" s="74">
        <v>403275</v>
      </c>
      <c r="G68" s="74"/>
      <c r="H68" s="74">
        <v>140734</v>
      </c>
      <c r="I68" s="40"/>
      <c r="J68" s="44" t="s">
        <v>217</v>
      </c>
      <c r="K68" s="40"/>
      <c r="L68" s="40"/>
      <c r="M68" s="40"/>
      <c r="N68" s="40"/>
      <c r="O68" s="40"/>
    </row>
    <row r="69" spans="1:15" s="46" customFormat="1" x14ac:dyDescent="0.25">
      <c r="A69" s="44">
        <v>31</v>
      </c>
      <c r="B69" s="40" t="s">
        <v>256</v>
      </c>
      <c r="C69" s="40"/>
      <c r="D69" s="40"/>
      <c r="E69" s="74">
        <f t="shared" si="4"/>
        <v>779693</v>
      </c>
      <c r="F69" s="74">
        <v>779693</v>
      </c>
      <c r="G69" s="74"/>
      <c r="H69" s="74">
        <v>119715</v>
      </c>
      <c r="I69" s="40"/>
      <c r="J69" s="44" t="s">
        <v>217</v>
      </c>
      <c r="K69" s="40"/>
      <c r="L69" s="40"/>
      <c r="M69" s="40"/>
      <c r="N69" s="40"/>
      <c r="O69" s="40"/>
    </row>
    <row r="70" spans="1:15" s="46" customFormat="1" x14ac:dyDescent="0.25">
      <c r="A70" s="44"/>
      <c r="B70" s="40" t="s">
        <v>262</v>
      </c>
      <c r="C70" s="40"/>
      <c r="D70" s="40"/>
      <c r="E70" s="74">
        <f t="shared" si="4"/>
        <v>2420919</v>
      </c>
      <c r="F70" s="74">
        <v>999016</v>
      </c>
      <c r="G70" s="74">
        <v>1421903</v>
      </c>
      <c r="H70" s="74">
        <v>1145092</v>
      </c>
      <c r="I70" s="40"/>
      <c r="J70" s="44" t="s">
        <v>217</v>
      </c>
      <c r="K70" s="40"/>
      <c r="L70" s="40"/>
      <c r="M70" s="40"/>
      <c r="N70" s="40"/>
      <c r="O70" s="40"/>
    </row>
    <row r="71" spans="1:15" s="46" customFormat="1" x14ac:dyDescent="0.25">
      <c r="A71" s="44">
        <v>33</v>
      </c>
      <c r="B71" s="40" t="s">
        <v>267</v>
      </c>
      <c r="C71" s="40"/>
      <c r="D71" s="40"/>
      <c r="E71" s="74">
        <f t="shared" si="4"/>
        <v>749760</v>
      </c>
      <c r="F71" s="74">
        <v>749760</v>
      </c>
      <c r="G71" s="74"/>
      <c r="H71" s="74">
        <v>269472</v>
      </c>
      <c r="I71" s="40"/>
      <c r="J71" s="44" t="s">
        <v>217</v>
      </c>
      <c r="K71" s="40"/>
      <c r="L71" s="40"/>
      <c r="M71" s="40"/>
      <c r="N71" s="40"/>
      <c r="O71" s="40"/>
    </row>
    <row r="72" spans="1:15" s="46" customFormat="1" x14ac:dyDescent="0.25">
      <c r="A72" s="44">
        <v>34</v>
      </c>
      <c r="B72" s="40" t="s">
        <v>275</v>
      </c>
      <c r="C72" s="40"/>
      <c r="D72" s="40"/>
      <c r="E72" s="74">
        <f t="shared" si="4"/>
        <v>791611</v>
      </c>
      <c r="F72" s="74">
        <f>35900+6000+54080+15600+30450+14500+18900+15000+18000+18220+19745+10478+16000+16000+11059+54950+34620+20000+49976+179910+33483+39980+78760</f>
        <v>791611</v>
      </c>
      <c r="G72" s="74"/>
      <c r="H72" s="74">
        <v>246972</v>
      </c>
      <c r="I72" s="40"/>
      <c r="J72" s="44" t="s">
        <v>217</v>
      </c>
      <c r="K72" s="40"/>
      <c r="L72" s="40"/>
      <c r="M72" s="40"/>
      <c r="N72" s="40"/>
      <c r="O72" s="40"/>
    </row>
    <row r="73" spans="1:15" s="46" customFormat="1" x14ac:dyDescent="0.25">
      <c r="A73" s="44">
        <v>35</v>
      </c>
      <c r="B73" s="40" t="s">
        <v>276</v>
      </c>
      <c r="C73" s="40"/>
      <c r="D73" s="40"/>
      <c r="E73" s="74">
        <f t="shared" si="4"/>
        <v>695439</v>
      </c>
      <c r="F73" s="74">
        <v>695439</v>
      </c>
      <c r="G73" s="74"/>
      <c r="H73" s="74">
        <v>234335</v>
      </c>
      <c r="I73" s="40"/>
      <c r="J73" s="44" t="s">
        <v>217</v>
      </c>
      <c r="K73" s="40"/>
      <c r="L73" s="40"/>
      <c r="M73" s="40"/>
      <c r="N73" s="40"/>
      <c r="O73" s="40"/>
    </row>
    <row r="74" spans="1:15" s="46" customFormat="1" x14ac:dyDescent="0.25">
      <c r="A74" s="44">
        <v>36</v>
      </c>
      <c r="B74" s="40" t="s">
        <v>281</v>
      </c>
      <c r="C74" s="40"/>
      <c r="D74" s="40"/>
      <c r="E74" s="74">
        <f t="shared" si="4"/>
        <v>1062562</v>
      </c>
      <c r="F74" s="74">
        <v>1062562</v>
      </c>
      <c r="G74" s="74"/>
      <c r="H74" s="74">
        <v>102059</v>
      </c>
      <c r="I74" s="40"/>
      <c r="J74" s="44" t="s">
        <v>217</v>
      </c>
      <c r="K74" s="40"/>
      <c r="L74" s="40"/>
      <c r="M74" s="40"/>
      <c r="N74" s="40"/>
      <c r="O74" s="40"/>
    </row>
    <row r="75" spans="1:15" s="46" customFormat="1" x14ac:dyDescent="0.25">
      <c r="A75" s="44">
        <v>37</v>
      </c>
      <c r="B75" s="40" t="s">
        <v>288</v>
      </c>
      <c r="C75" s="40"/>
      <c r="D75" s="40"/>
      <c r="E75" s="74">
        <f t="shared" si="4"/>
        <v>1047460</v>
      </c>
      <c r="F75" s="74">
        <f>33000+22400+26700+45000+39450+10150+5590+54950+12360+13000+10870+19745+6565+8780+11050+33080+62268+49788+6360+179910+7197+5797+39000+23900+33100+25000+8820+6150+5280+8870+7330+16000+14550+30000+22850+79000+18880+19920+24800</f>
        <v>1047460</v>
      </c>
      <c r="G75" s="74"/>
      <c r="H75" s="74">
        <v>419733</v>
      </c>
      <c r="I75" s="40"/>
      <c r="J75" s="44" t="s">
        <v>217</v>
      </c>
      <c r="K75" s="40"/>
      <c r="L75" s="40"/>
      <c r="M75" s="40"/>
      <c r="N75" s="40"/>
      <c r="O75" s="40"/>
    </row>
    <row r="76" spans="1:15" s="46" customFormat="1" x14ac:dyDescent="0.25">
      <c r="A76" s="44">
        <v>38</v>
      </c>
      <c r="B76" s="40" t="s">
        <v>292</v>
      </c>
      <c r="C76" s="40"/>
      <c r="D76" s="40"/>
      <c r="E76" s="74">
        <v>684854</v>
      </c>
      <c r="F76" s="74">
        <f>E76</f>
        <v>684854</v>
      </c>
      <c r="G76" s="74"/>
      <c r="H76" s="74">
        <v>275795</v>
      </c>
      <c r="I76" s="40"/>
      <c r="J76" s="44" t="s">
        <v>217</v>
      </c>
      <c r="K76" s="40"/>
      <c r="L76" s="40"/>
      <c r="M76" s="40"/>
      <c r="N76" s="40"/>
      <c r="O76" s="40"/>
    </row>
    <row r="77" spans="1:15" s="46" customFormat="1" x14ac:dyDescent="0.25">
      <c r="A77" s="44">
        <v>39</v>
      </c>
      <c r="B77" s="40" t="s">
        <v>238</v>
      </c>
      <c r="C77" s="40"/>
      <c r="D77" s="40"/>
      <c r="E77" s="74">
        <v>1261412</v>
      </c>
      <c r="F77" s="74">
        <v>1261412</v>
      </c>
      <c r="G77" s="74"/>
      <c r="H77" s="74">
        <v>575619</v>
      </c>
      <c r="I77" s="40"/>
      <c r="J77" s="44" t="s">
        <v>217</v>
      </c>
      <c r="K77" s="40"/>
      <c r="L77" s="40"/>
      <c r="M77" s="40"/>
      <c r="N77" s="40"/>
      <c r="O77" s="40"/>
    </row>
    <row r="78" spans="1:15" s="46" customFormat="1" x14ac:dyDescent="0.25">
      <c r="A78" s="44">
        <v>40</v>
      </c>
      <c r="B78" s="40" t="s">
        <v>298</v>
      </c>
      <c r="C78" s="40"/>
      <c r="D78" s="40"/>
      <c r="E78" s="74">
        <f t="shared" si="4"/>
        <v>2221153</v>
      </c>
      <c r="F78" s="74">
        <v>2221153</v>
      </c>
      <c r="G78" s="74"/>
      <c r="H78" s="74">
        <v>126565</v>
      </c>
      <c r="I78" s="40"/>
      <c r="J78" s="44" t="s">
        <v>217</v>
      </c>
      <c r="K78" s="40"/>
      <c r="L78" s="40"/>
      <c r="M78" s="40"/>
      <c r="N78" s="40"/>
      <c r="O78" s="40"/>
    </row>
    <row r="79" spans="1:15" s="46" customFormat="1" x14ac:dyDescent="0.25">
      <c r="A79" s="44">
        <v>41</v>
      </c>
      <c r="B79" s="40" t="s">
        <v>303</v>
      </c>
      <c r="C79" s="40"/>
      <c r="D79" s="40"/>
      <c r="E79" s="74">
        <f t="shared" si="4"/>
        <v>1222356</v>
      </c>
      <c r="F79" s="74">
        <v>1222356</v>
      </c>
      <c r="G79" s="74"/>
      <c r="H79" s="74">
        <v>325131</v>
      </c>
      <c r="I79" s="40"/>
      <c r="J79" s="44" t="s">
        <v>217</v>
      </c>
      <c r="K79" s="40"/>
      <c r="L79" s="40"/>
      <c r="M79" s="40"/>
      <c r="N79" s="40"/>
      <c r="O79" s="40"/>
    </row>
    <row r="80" spans="1:15" s="46" customFormat="1" x14ac:dyDescent="0.25">
      <c r="A80" s="44">
        <v>42</v>
      </c>
      <c r="B80" s="40" t="s">
        <v>336</v>
      </c>
      <c r="C80" s="40"/>
      <c r="D80" s="40"/>
      <c r="E80" s="74">
        <f t="shared" si="4"/>
        <v>725910</v>
      </c>
      <c r="F80" s="74">
        <v>725910</v>
      </c>
      <c r="G80" s="74"/>
      <c r="H80" s="74">
        <v>162688</v>
      </c>
      <c r="I80" s="40"/>
      <c r="J80" s="44" t="s">
        <v>217</v>
      </c>
      <c r="K80" s="40"/>
      <c r="L80" s="40"/>
      <c r="M80" s="40"/>
      <c r="N80" s="40"/>
      <c r="O80" s="40"/>
    </row>
    <row r="81" spans="1:15" s="46" customFormat="1" x14ac:dyDescent="0.25">
      <c r="A81" s="44">
        <v>43</v>
      </c>
      <c r="B81" s="40" t="s">
        <v>340</v>
      </c>
      <c r="C81" s="40"/>
      <c r="D81" s="40"/>
      <c r="E81" s="74">
        <f t="shared" si="4"/>
        <v>668158</v>
      </c>
      <c r="F81" s="74">
        <v>668158</v>
      </c>
      <c r="G81" s="74"/>
      <c r="H81" s="74">
        <v>159207</v>
      </c>
      <c r="I81" s="40"/>
      <c r="J81" s="44" t="s">
        <v>217</v>
      </c>
      <c r="K81" s="40"/>
      <c r="L81" s="40"/>
      <c r="M81" s="40"/>
      <c r="N81" s="40"/>
      <c r="O81" s="40"/>
    </row>
    <row r="82" spans="1:15" s="46" customFormat="1" x14ac:dyDescent="0.25">
      <c r="A82" s="44">
        <v>44</v>
      </c>
      <c r="B82" s="40" t="s">
        <v>350</v>
      </c>
      <c r="C82" s="40"/>
      <c r="D82" s="40"/>
      <c r="E82" s="74">
        <f t="shared" si="4"/>
        <v>248489</v>
      </c>
      <c r="F82" s="74">
        <v>248489</v>
      </c>
      <c r="G82" s="74"/>
      <c r="H82" s="74">
        <v>33035</v>
      </c>
      <c r="I82" s="40"/>
      <c r="J82" s="44" t="s">
        <v>217</v>
      </c>
      <c r="K82" s="40"/>
      <c r="L82" s="40"/>
      <c r="M82" s="40"/>
      <c r="N82" s="40"/>
      <c r="O82" s="40"/>
    </row>
    <row r="83" spans="1:15" s="46" customFormat="1" x14ac:dyDescent="0.25">
      <c r="A83" s="44">
        <v>45</v>
      </c>
      <c r="B83" s="40" t="s">
        <v>352</v>
      </c>
      <c r="C83" s="40"/>
      <c r="D83" s="40"/>
      <c r="E83" s="74">
        <f t="shared" si="4"/>
        <v>1079672</v>
      </c>
      <c r="F83" s="74">
        <v>224530</v>
      </c>
      <c r="G83" s="74">
        <v>855142</v>
      </c>
      <c r="H83" s="74">
        <v>709988</v>
      </c>
      <c r="I83" s="40"/>
      <c r="J83" s="44" t="s">
        <v>217</v>
      </c>
      <c r="K83" s="40"/>
      <c r="L83" s="40"/>
      <c r="M83" s="40"/>
      <c r="N83" s="40"/>
      <c r="O83" s="40"/>
    </row>
    <row r="84" spans="1:15" s="46" customFormat="1" x14ac:dyDescent="0.25">
      <c r="A84" s="44">
        <v>46</v>
      </c>
      <c r="B84" s="40" t="s">
        <v>240</v>
      </c>
      <c r="C84" s="40"/>
      <c r="D84" s="40"/>
      <c r="E84" s="74">
        <f t="shared" si="4"/>
        <v>1597616</v>
      </c>
      <c r="F84" s="74">
        <v>1214676</v>
      </c>
      <c r="G84" s="74">
        <v>382940</v>
      </c>
      <c r="H84" s="74">
        <v>552752</v>
      </c>
      <c r="I84" s="40"/>
      <c r="J84" s="44" t="s">
        <v>217</v>
      </c>
      <c r="K84" s="40"/>
      <c r="L84" s="40"/>
      <c r="M84" s="40"/>
      <c r="N84" s="40"/>
      <c r="O84" s="40"/>
    </row>
    <row r="85" spans="1:15" s="46" customFormat="1" x14ac:dyDescent="0.25">
      <c r="A85" s="44">
        <v>47</v>
      </c>
      <c r="B85" s="40" t="s">
        <v>219</v>
      </c>
      <c r="C85" s="40"/>
      <c r="D85" s="40"/>
      <c r="E85" s="74">
        <f t="shared" si="4"/>
        <v>960738</v>
      </c>
      <c r="F85" s="74">
        <v>960738</v>
      </c>
      <c r="G85" s="74"/>
      <c r="H85" s="74">
        <v>200467</v>
      </c>
      <c r="I85" s="40"/>
      <c r="J85" s="44" t="s">
        <v>217</v>
      </c>
      <c r="K85" s="40"/>
      <c r="L85" s="40"/>
      <c r="M85" s="40"/>
      <c r="N85" s="40"/>
      <c r="O85" s="40"/>
    </row>
    <row r="86" spans="1:15" s="46" customFormat="1" x14ac:dyDescent="0.25">
      <c r="A86" s="44">
        <v>48</v>
      </c>
      <c r="B86" s="40" t="s">
        <v>223</v>
      </c>
      <c r="C86" s="40"/>
      <c r="D86" s="40"/>
      <c r="E86" s="74">
        <f>F86+G86</f>
        <v>1379982</v>
      </c>
      <c r="F86" s="74">
        <f>1041172+13000+20000</f>
        <v>1074172</v>
      </c>
      <c r="G86" s="74">
        <v>305810</v>
      </c>
      <c r="H86" s="74">
        <v>150819</v>
      </c>
      <c r="I86" s="40"/>
      <c r="J86" s="44" t="s">
        <v>217</v>
      </c>
      <c r="K86" s="40"/>
      <c r="L86" s="40"/>
      <c r="M86" s="40"/>
      <c r="N86" s="40"/>
      <c r="O86" s="40"/>
    </row>
    <row r="87" spans="1:15" s="46" customFormat="1" x14ac:dyDescent="0.25">
      <c r="A87" s="44">
        <v>49</v>
      </c>
      <c r="B87" s="40" t="s">
        <v>224</v>
      </c>
      <c r="C87" s="40"/>
      <c r="D87" s="40"/>
      <c r="E87" s="74">
        <f t="shared" si="4"/>
        <v>2391925</v>
      </c>
      <c r="F87" s="74">
        <v>2391925</v>
      </c>
      <c r="G87" s="74"/>
      <c r="H87" s="74">
        <v>830558</v>
      </c>
      <c r="I87" s="40"/>
      <c r="J87" s="44" t="s">
        <v>217</v>
      </c>
      <c r="K87" s="40"/>
      <c r="L87" s="40"/>
      <c r="M87" s="40"/>
      <c r="N87" s="40"/>
      <c r="O87" s="40"/>
    </row>
    <row r="88" spans="1:15" s="46" customFormat="1" x14ac:dyDescent="0.25">
      <c r="A88" s="44">
        <v>50</v>
      </c>
      <c r="B88" s="40" t="s">
        <v>233</v>
      </c>
      <c r="C88" s="40"/>
      <c r="D88" s="40"/>
      <c r="E88" s="74">
        <f t="shared" si="4"/>
        <v>771652</v>
      </c>
      <c r="F88" s="74">
        <v>50000</v>
      </c>
      <c r="G88" s="74">
        <v>721652</v>
      </c>
      <c r="H88" s="74">
        <v>118925</v>
      </c>
      <c r="I88" s="40"/>
      <c r="J88" s="44" t="s">
        <v>217</v>
      </c>
      <c r="K88" s="40"/>
      <c r="L88" s="40"/>
      <c r="M88" s="40"/>
      <c r="N88" s="40"/>
      <c r="O88" s="40"/>
    </row>
    <row r="89" spans="1:15" s="46" customFormat="1" x14ac:dyDescent="0.25">
      <c r="A89" s="44">
        <v>51</v>
      </c>
      <c r="B89" s="40" t="s">
        <v>234</v>
      </c>
      <c r="C89" s="40"/>
      <c r="D89" s="40"/>
      <c r="E89" s="74">
        <f t="shared" si="4"/>
        <v>1050666</v>
      </c>
      <c r="F89" s="74">
        <v>424839</v>
      </c>
      <c r="G89" s="74">
        <v>625827</v>
      </c>
      <c r="H89" s="74">
        <v>244640</v>
      </c>
      <c r="I89" s="40"/>
      <c r="J89" s="44" t="s">
        <v>217</v>
      </c>
      <c r="K89" s="40"/>
      <c r="L89" s="40"/>
      <c r="M89" s="40"/>
      <c r="N89" s="40"/>
      <c r="O89" s="40"/>
    </row>
    <row r="90" spans="1:15" s="46" customFormat="1" x14ac:dyDescent="0.25">
      <c r="A90" s="44">
        <v>52</v>
      </c>
      <c r="B90" s="40" t="s">
        <v>236</v>
      </c>
      <c r="C90" s="40"/>
      <c r="D90" s="40"/>
      <c r="E90" s="74">
        <f>F90+G90</f>
        <v>1026041</v>
      </c>
      <c r="F90" s="74">
        <v>717041</v>
      </c>
      <c r="G90" s="74">
        <v>309000</v>
      </c>
      <c r="H90" s="74">
        <v>331365</v>
      </c>
      <c r="I90" s="40"/>
      <c r="J90" s="44" t="s">
        <v>217</v>
      </c>
      <c r="K90" s="40"/>
      <c r="L90" s="40"/>
      <c r="M90" s="40"/>
      <c r="N90" s="40"/>
      <c r="O90" s="40"/>
    </row>
    <row r="91" spans="1:15" s="46" customFormat="1" x14ac:dyDescent="0.25">
      <c r="A91" s="44">
        <v>53</v>
      </c>
      <c r="B91" s="40" t="s">
        <v>246</v>
      </c>
      <c r="C91" s="40"/>
      <c r="D91" s="40"/>
      <c r="E91" s="74">
        <f t="shared" si="4"/>
        <v>1019896</v>
      </c>
      <c r="F91" s="74">
        <v>1019896</v>
      </c>
      <c r="G91" s="74"/>
      <c r="H91" s="74">
        <v>316484</v>
      </c>
      <c r="I91" s="40"/>
      <c r="J91" s="44" t="s">
        <v>217</v>
      </c>
      <c r="K91" s="40"/>
      <c r="L91" s="40"/>
      <c r="M91" s="40"/>
      <c r="N91" s="40"/>
      <c r="O91" s="40"/>
    </row>
    <row r="92" spans="1:15" s="46" customFormat="1" x14ac:dyDescent="0.25">
      <c r="A92" s="44">
        <v>54</v>
      </c>
      <c r="B92" s="40" t="s">
        <v>253</v>
      </c>
      <c r="C92" s="40"/>
      <c r="D92" s="40"/>
      <c r="E92" s="74">
        <f t="shared" si="4"/>
        <v>1774250</v>
      </c>
      <c r="F92" s="74">
        <v>1485874</v>
      </c>
      <c r="G92" s="74">
        <v>288376</v>
      </c>
      <c r="H92" s="74">
        <v>274087</v>
      </c>
      <c r="I92" s="40"/>
      <c r="J92" s="44" t="s">
        <v>217</v>
      </c>
      <c r="K92" s="40"/>
      <c r="L92" s="40"/>
      <c r="M92" s="40"/>
      <c r="N92" s="40"/>
      <c r="O92" s="40"/>
    </row>
    <row r="93" spans="1:15" s="46" customFormat="1" x14ac:dyDescent="0.25">
      <c r="A93" s="44">
        <v>55</v>
      </c>
      <c r="B93" s="40" t="s">
        <v>255</v>
      </c>
      <c r="C93" s="40"/>
      <c r="D93" s="40"/>
      <c r="E93" s="74">
        <f t="shared" si="4"/>
        <v>2435837</v>
      </c>
      <c r="F93" s="74">
        <v>2435837</v>
      </c>
      <c r="G93" s="74"/>
      <c r="H93" s="74">
        <v>1092580</v>
      </c>
      <c r="I93" s="40"/>
      <c r="J93" s="44" t="s">
        <v>217</v>
      </c>
      <c r="K93" s="40"/>
      <c r="L93" s="40"/>
      <c r="M93" s="40"/>
      <c r="N93" s="40"/>
      <c r="O93" s="40"/>
    </row>
    <row r="94" spans="1:15" s="46" customFormat="1" x14ac:dyDescent="0.25">
      <c r="A94" s="44">
        <v>56</v>
      </c>
      <c r="B94" s="40" t="s">
        <v>258</v>
      </c>
      <c r="C94" s="40"/>
      <c r="D94" s="40"/>
      <c r="E94" s="74">
        <f t="shared" si="4"/>
        <v>1244390</v>
      </c>
      <c r="F94" s="74">
        <v>1244390</v>
      </c>
      <c r="G94" s="74"/>
      <c r="H94" s="74">
        <v>150537</v>
      </c>
      <c r="I94" s="40"/>
      <c r="J94" s="44" t="s">
        <v>217</v>
      </c>
      <c r="K94" s="40"/>
      <c r="L94" s="40"/>
      <c r="M94" s="40"/>
      <c r="N94" s="40"/>
      <c r="O94" s="40"/>
    </row>
    <row r="95" spans="1:15" s="46" customFormat="1" x14ac:dyDescent="0.25">
      <c r="A95" s="44">
        <v>57</v>
      </c>
      <c r="B95" s="40" t="s">
        <v>269</v>
      </c>
      <c r="C95" s="40"/>
      <c r="D95" s="40"/>
      <c r="E95" s="74">
        <f t="shared" si="4"/>
        <v>946929</v>
      </c>
      <c r="F95" s="74">
        <v>946929</v>
      </c>
      <c r="G95" s="74"/>
      <c r="H95" s="74">
        <v>440694</v>
      </c>
      <c r="I95" s="40"/>
      <c r="J95" s="44" t="s">
        <v>217</v>
      </c>
      <c r="K95" s="40"/>
      <c r="L95" s="40"/>
      <c r="M95" s="40"/>
      <c r="N95" s="40"/>
      <c r="O95" s="40"/>
    </row>
    <row r="96" spans="1:15" s="46" customFormat="1" x14ac:dyDescent="0.25">
      <c r="A96" s="44">
        <v>58</v>
      </c>
      <c r="B96" s="40" t="s">
        <v>277</v>
      </c>
      <c r="C96" s="40"/>
      <c r="D96" s="40"/>
      <c r="E96" s="74">
        <f t="shared" si="4"/>
        <v>608917</v>
      </c>
      <c r="F96" s="74">
        <v>608917</v>
      </c>
      <c r="G96" s="74"/>
      <c r="H96" s="74">
        <v>91401</v>
      </c>
      <c r="I96" s="40"/>
      <c r="J96" s="44" t="s">
        <v>217</v>
      </c>
      <c r="K96" s="40"/>
      <c r="L96" s="40"/>
      <c r="M96" s="40"/>
      <c r="N96" s="40"/>
      <c r="O96" s="40"/>
    </row>
    <row r="97" spans="1:15" s="46" customFormat="1" x14ac:dyDescent="0.25">
      <c r="A97" s="44">
        <v>59</v>
      </c>
      <c r="B97" s="40" t="s">
        <v>278</v>
      </c>
      <c r="C97" s="40"/>
      <c r="D97" s="40"/>
      <c r="E97" s="74">
        <f t="shared" si="4"/>
        <v>632324</v>
      </c>
      <c r="F97" s="74">
        <f>20000+612324</f>
        <v>632324</v>
      </c>
      <c r="G97" s="74"/>
      <c r="H97" s="74"/>
      <c r="I97" s="40"/>
      <c r="J97" s="44" t="s">
        <v>217</v>
      </c>
      <c r="K97" s="40"/>
      <c r="L97" s="40"/>
      <c r="M97" s="40"/>
      <c r="N97" s="40"/>
      <c r="O97" s="40"/>
    </row>
    <row r="98" spans="1:15" s="46" customFormat="1" x14ac:dyDescent="0.25">
      <c r="A98" s="44">
        <v>60</v>
      </c>
      <c r="B98" s="40" t="s">
        <v>279</v>
      </c>
      <c r="C98" s="40"/>
      <c r="D98" s="40"/>
      <c r="E98" s="74">
        <f t="shared" si="4"/>
        <v>1006094</v>
      </c>
      <c r="F98" s="74">
        <v>909793</v>
      </c>
      <c r="G98" s="74">
        <v>96301</v>
      </c>
      <c r="H98" s="74">
        <v>50908</v>
      </c>
      <c r="I98" s="40"/>
      <c r="J98" s="44" t="s">
        <v>217</v>
      </c>
      <c r="K98" s="40"/>
      <c r="L98" s="40"/>
      <c r="M98" s="40"/>
      <c r="N98" s="40"/>
      <c r="O98" s="40"/>
    </row>
    <row r="99" spans="1:15" s="46" customFormat="1" x14ac:dyDescent="0.25">
      <c r="A99" s="44">
        <v>61</v>
      </c>
      <c r="B99" s="40" t="s">
        <v>280</v>
      </c>
      <c r="C99" s="40"/>
      <c r="D99" s="40"/>
      <c r="E99" s="74">
        <f t="shared" si="4"/>
        <v>797683</v>
      </c>
      <c r="F99" s="74">
        <v>704549</v>
      </c>
      <c r="G99" s="74">
        <v>93134</v>
      </c>
      <c r="H99" s="74">
        <v>99751</v>
      </c>
      <c r="I99" s="40"/>
      <c r="J99" s="44" t="s">
        <v>217</v>
      </c>
      <c r="K99" s="40"/>
      <c r="L99" s="40"/>
      <c r="M99" s="40"/>
      <c r="N99" s="40"/>
      <c r="O99" s="40"/>
    </row>
    <row r="100" spans="1:15" s="46" customFormat="1" x14ac:dyDescent="0.25">
      <c r="A100" s="44">
        <v>62</v>
      </c>
      <c r="B100" s="40" t="s">
        <v>282</v>
      </c>
      <c r="C100" s="40"/>
      <c r="D100" s="40"/>
      <c r="E100" s="74">
        <f>F100+G100</f>
        <v>919041</v>
      </c>
      <c r="F100" s="74">
        <v>741311</v>
      </c>
      <c r="G100" s="74">
        <v>177730</v>
      </c>
      <c r="H100" s="74">
        <v>222197</v>
      </c>
      <c r="I100" s="40"/>
      <c r="J100" s="44" t="s">
        <v>217</v>
      </c>
      <c r="K100" s="40"/>
      <c r="L100" s="40"/>
      <c r="M100" s="40"/>
      <c r="N100" s="40"/>
      <c r="O100" s="40"/>
    </row>
    <row r="101" spans="1:15" s="46" customFormat="1" x14ac:dyDescent="0.25">
      <c r="A101" s="44">
        <v>63</v>
      </c>
      <c r="B101" s="40" t="s">
        <v>283</v>
      </c>
      <c r="C101" s="40"/>
      <c r="D101" s="40"/>
      <c r="E101" s="74">
        <f t="shared" si="4"/>
        <v>1946891</v>
      </c>
      <c r="F101" s="74">
        <v>946163</v>
      </c>
      <c r="G101" s="74">
        <v>1000728</v>
      </c>
      <c r="H101" s="74">
        <v>1072283</v>
      </c>
      <c r="I101" s="40"/>
      <c r="J101" s="44" t="s">
        <v>217</v>
      </c>
      <c r="K101" s="40"/>
      <c r="L101" s="40"/>
      <c r="M101" s="40"/>
      <c r="N101" s="40"/>
      <c r="O101" s="40"/>
    </row>
    <row r="102" spans="1:15" s="46" customFormat="1" x14ac:dyDescent="0.25">
      <c r="A102" s="44">
        <v>64</v>
      </c>
      <c r="B102" s="40" t="s">
        <v>284</v>
      </c>
      <c r="C102" s="40"/>
      <c r="D102" s="40"/>
      <c r="E102" s="74">
        <f>F102+G102</f>
        <v>1203143</v>
      </c>
      <c r="F102" s="74">
        <f>1183143+20000</f>
        <v>1203143</v>
      </c>
      <c r="G102" s="74"/>
      <c r="H102" s="74">
        <v>221905</v>
      </c>
      <c r="I102" s="40"/>
      <c r="J102" s="44" t="s">
        <v>217</v>
      </c>
      <c r="K102" s="40"/>
      <c r="L102" s="40"/>
      <c r="M102" s="40"/>
      <c r="N102" s="40"/>
      <c r="O102" s="40"/>
    </row>
    <row r="103" spans="1:15" s="46" customFormat="1" ht="18.75" customHeight="1" x14ac:dyDescent="0.25">
      <c r="A103" s="44">
        <v>65</v>
      </c>
      <c r="B103" s="40" t="s">
        <v>291</v>
      </c>
      <c r="C103" s="40"/>
      <c r="D103" s="40"/>
      <c r="E103" s="74">
        <f t="shared" si="4"/>
        <v>1591726</v>
      </c>
      <c r="F103" s="74">
        <v>1591726</v>
      </c>
      <c r="G103" s="74"/>
      <c r="H103" s="74">
        <v>233967</v>
      </c>
      <c r="I103" s="40"/>
      <c r="J103" s="44" t="s">
        <v>217</v>
      </c>
      <c r="K103" s="40"/>
      <c r="L103" s="40"/>
      <c r="M103" s="40"/>
      <c r="N103" s="40"/>
      <c r="O103" s="40"/>
    </row>
    <row r="104" spans="1:15" s="46" customFormat="1" x14ac:dyDescent="0.25">
      <c r="A104" s="44">
        <v>66</v>
      </c>
      <c r="B104" s="40" t="s">
        <v>295</v>
      </c>
      <c r="C104" s="40"/>
      <c r="D104" s="40"/>
      <c r="E104" s="74">
        <f t="shared" si="4"/>
        <v>651041</v>
      </c>
      <c r="F104" s="74">
        <v>651041</v>
      </c>
      <c r="G104" s="74"/>
      <c r="H104" s="74">
        <v>178087</v>
      </c>
      <c r="I104" s="40"/>
      <c r="J104" s="44" t="s">
        <v>217</v>
      </c>
      <c r="K104" s="40"/>
      <c r="L104" s="40"/>
      <c r="M104" s="40"/>
      <c r="N104" s="40"/>
      <c r="O104" s="40"/>
    </row>
    <row r="105" spans="1:15" s="46" customFormat="1" x14ac:dyDescent="0.25">
      <c r="A105" s="44">
        <v>67</v>
      </c>
      <c r="B105" s="40" t="s">
        <v>308</v>
      </c>
      <c r="C105" s="40"/>
      <c r="D105" s="40"/>
      <c r="E105" s="74">
        <f>F105+G105</f>
        <v>817831</v>
      </c>
      <c r="F105" s="74">
        <v>817831</v>
      </c>
      <c r="G105" s="74"/>
      <c r="H105" s="74">
        <v>217164</v>
      </c>
      <c r="I105" s="40"/>
      <c r="J105" s="44" t="s">
        <v>217</v>
      </c>
      <c r="K105" s="40"/>
      <c r="L105" s="40"/>
      <c r="M105" s="40"/>
      <c r="N105" s="40"/>
      <c r="O105" s="40"/>
    </row>
    <row r="106" spans="1:15" s="46" customFormat="1" x14ac:dyDescent="0.25">
      <c r="A106" s="44">
        <v>68</v>
      </c>
      <c r="B106" s="40" t="s">
        <v>337</v>
      </c>
      <c r="C106" s="40"/>
      <c r="D106" s="40"/>
      <c r="E106" s="74">
        <f t="shared" si="4"/>
        <v>1120159</v>
      </c>
      <c r="F106" s="74">
        <v>1120159</v>
      </c>
      <c r="G106" s="74"/>
      <c r="H106" s="74">
        <v>129313</v>
      </c>
      <c r="I106" s="40"/>
      <c r="J106" s="44" t="s">
        <v>217</v>
      </c>
      <c r="K106" s="40"/>
      <c r="L106" s="40"/>
      <c r="M106" s="40"/>
      <c r="N106" s="40"/>
      <c r="O106" s="40"/>
    </row>
    <row r="107" spans="1:15" s="46" customFormat="1" x14ac:dyDescent="0.25">
      <c r="A107" s="44">
        <v>69</v>
      </c>
      <c r="B107" s="40" t="s">
        <v>341</v>
      </c>
      <c r="C107" s="40"/>
      <c r="D107" s="40"/>
      <c r="E107" s="74">
        <f t="shared" si="4"/>
        <v>1517335</v>
      </c>
      <c r="F107" s="74">
        <v>1517335</v>
      </c>
      <c r="G107" s="74">
        <v>0</v>
      </c>
      <c r="H107" s="74">
        <v>260560</v>
      </c>
      <c r="I107" s="40"/>
      <c r="J107" s="44" t="s">
        <v>217</v>
      </c>
      <c r="K107" s="40"/>
      <c r="L107" s="40"/>
      <c r="M107" s="40"/>
      <c r="N107" s="40"/>
      <c r="O107" s="40"/>
    </row>
    <row r="108" spans="1:15" s="46" customFormat="1" x14ac:dyDescent="0.25">
      <c r="A108" s="44">
        <v>70</v>
      </c>
      <c r="B108" s="40" t="s">
        <v>349</v>
      </c>
      <c r="C108" s="40"/>
      <c r="D108" s="40"/>
      <c r="E108" s="74">
        <v>889015</v>
      </c>
      <c r="F108" s="74">
        <v>889015</v>
      </c>
      <c r="G108" s="74"/>
      <c r="H108" s="74">
        <v>112012</v>
      </c>
      <c r="I108" s="40"/>
      <c r="J108" s="44" t="s">
        <v>217</v>
      </c>
      <c r="K108" s="40"/>
      <c r="L108" s="40"/>
      <c r="M108" s="40"/>
      <c r="N108" s="40"/>
      <c r="O108" s="40"/>
    </row>
    <row r="109" spans="1:15" s="46" customFormat="1" x14ac:dyDescent="0.25">
      <c r="A109" s="44">
        <v>71</v>
      </c>
      <c r="B109" s="40" t="s">
        <v>351</v>
      </c>
      <c r="C109" s="40"/>
      <c r="D109" s="40"/>
      <c r="E109" s="74">
        <f>579955+341500</f>
        <v>921455</v>
      </c>
      <c r="F109" s="74">
        <v>921455</v>
      </c>
      <c r="G109" s="74">
        <v>0</v>
      </c>
      <c r="H109" s="74">
        <v>329736</v>
      </c>
      <c r="I109" s="40"/>
      <c r="J109" s="44" t="s">
        <v>217</v>
      </c>
      <c r="K109" s="40"/>
      <c r="L109" s="40"/>
      <c r="M109" s="40"/>
      <c r="N109" s="40"/>
      <c r="O109" s="40"/>
    </row>
    <row r="110" spans="1:15" s="46" customFormat="1" x14ac:dyDescent="0.25">
      <c r="A110" s="44">
        <v>72</v>
      </c>
      <c r="B110" s="40" t="s">
        <v>232</v>
      </c>
      <c r="C110" s="40"/>
      <c r="D110" s="40"/>
      <c r="E110" s="74">
        <f t="shared" ref="E110:E128" si="5">F110+G110</f>
        <v>1624484</v>
      </c>
      <c r="F110" s="74">
        <v>1478055</v>
      </c>
      <c r="G110" s="74">
        <v>146429</v>
      </c>
      <c r="H110" s="74">
        <v>105185</v>
      </c>
      <c r="I110" s="40"/>
      <c r="J110" s="44" t="s">
        <v>217</v>
      </c>
      <c r="K110" s="40"/>
      <c r="L110" s="40"/>
      <c r="M110" s="40"/>
      <c r="N110" s="40"/>
      <c r="O110" s="40"/>
    </row>
    <row r="111" spans="1:15" s="46" customFormat="1" x14ac:dyDescent="0.25">
      <c r="A111" s="44">
        <v>73</v>
      </c>
      <c r="B111" s="40" t="s">
        <v>235</v>
      </c>
      <c r="C111" s="40"/>
      <c r="D111" s="40"/>
      <c r="E111" s="74">
        <f t="shared" si="5"/>
        <v>2269129</v>
      </c>
      <c r="F111" s="74">
        <v>2269129</v>
      </c>
      <c r="G111" s="74"/>
      <c r="H111" s="74">
        <v>564121</v>
      </c>
      <c r="I111" s="40"/>
      <c r="J111" s="44" t="s">
        <v>217</v>
      </c>
      <c r="K111" s="40"/>
      <c r="L111" s="40"/>
      <c r="M111" s="40"/>
      <c r="N111" s="40"/>
      <c r="O111" s="40"/>
    </row>
    <row r="112" spans="1:15" s="46" customFormat="1" x14ac:dyDescent="0.25">
      <c r="A112" s="44">
        <v>74</v>
      </c>
      <c r="B112" s="40" t="s">
        <v>245</v>
      </c>
      <c r="C112" s="40"/>
      <c r="D112" s="40"/>
      <c r="E112" s="74">
        <f t="shared" si="5"/>
        <v>1536985</v>
      </c>
      <c r="F112" s="74">
        <v>1536985</v>
      </c>
      <c r="G112" s="74"/>
      <c r="H112" s="74">
        <v>96478</v>
      </c>
      <c r="I112" s="40"/>
      <c r="J112" s="44" t="s">
        <v>217</v>
      </c>
      <c r="K112" s="40"/>
      <c r="L112" s="40"/>
      <c r="M112" s="40"/>
      <c r="N112" s="40"/>
      <c r="O112" s="40"/>
    </row>
    <row r="113" spans="1:15" s="46" customFormat="1" x14ac:dyDescent="0.25">
      <c r="A113" s="44">
        <v>75</v>
      </c>
      <c r="B113" s="40" t="s">
        <v>252</v>
      </c>
      <c r="C113" s="40"/>
      <c r="D113" s="40"/>
      <c r="E113" s="74">
        <f t="shared" si="5"/>
        <v>848467</v>
      </c>
      <c r="F113" s="74">
        <v>848467</v>
      </c>
      <c r="G113" s="74"/>
      <c r="H113" s="74">
        <v>56000</v>
      </c>
      <c r="I113" s="40"/>
      <c r="J113" s="44" t="s">
        <v>217</v>
      </c>
      <c r="K113" s="40"/>
      <c r="L113" s="40"/>
      <c r="M113" s="40"/>
      <c r="N113" s="40"/>
      <c r="O113" s="40"/>
    </row>
    <row r="114" spans="1:15" s="46" customFormat="1" x14ac:dyDescent="0.25">
      <c r="A114" s="44">
        <v>76</v>
      </c>
      <c r="B114" s="40" t="s">
        <v>263</v>
      </c>
      <c r="C114" s="40"/>
      <c r="D114" s="40"/>
      <c r="E114" s="74">
        <f t="shared" si="5"/>
        <v>1002024</v>
      </c>
      <c r="F114" s="74">
        <v>537944</v>
      </c>
      <c r="G114" s="74">
        <v>464080</v>
      </c>
      <c r="H114" s="74">
        <v>83650</v>
      </c>
      <c r="I114" s="40"/>
      <c r="J114" s="44" t="s">
        <v>217</v>
      </c>
      <c r="K114" s="40"/>
      <c r="L114" s="40"/>
      <c r="M114" s="40"/>
      <c r="N114" s="40"/>
      <c r="O114" s="40"/>
    </row>
    <row r="115" spans="1:15" s="46" customFormat="1" x14ac:dyDescent="0.25">
      <c r="A115" s="44">
        <v>77</v>
      </c>
      <c r="B115" s="40" t="s">
        <v>272</v>
      </c>
      <c r="C115" s="40"/>
      <c r="D115" s="40"/>
      <c r="E115" s="74">
        <v>404706</v>
      </c>
      <c r="F115" s="74">
        <v>287970</v>
      </c>
      <c r="G115" s="74">
        <v>116736</v>
      </c>
      <c r="H115" s="74">
        <v>156207</v>
      </c>
      <c r="I115" s="40"/>
      <c r="J115" s="44" t="s">
        <v>217</v>
      </c>
      <c r="K115" s="40"/>
      <c r="L115" s="40"/>
      <c r="M115" s="40"/>
      <c r="N115" s="40"/>
      <c r="O115" s="40"/>
    </row>
    <row r="116" spans="1:15" s="46" customFormat="1" ht="16.5" customHeight="1" x14ac:dyDescent="0.25">
      <c r="A116" s="44">
        <v>78</v>
      </c>
      <c r="B116" s="40" t="s">
        <v>273</v>
      </c>
      <c r="C116" s="40"/>
      <c r="D116" s="40"/>
      <c r="E116" s="74">
        <f t="shared" si="5"/>
        <v>1293675</v>
      </c>
      <c r="F116" s="74">
        <f>1204775+88900</f>
        <v>1293675</v>
      </c>
      <c r="G116" s="74"/>
      <c r="H116" s="74">
        <v>141013</v>
      </c>
      <c r="I116" s="40"/>
      <c r="J116" s="44" t="s">
        <v>217</v>
      </c>
      <c r="K116" s="40"/>
      <c r="L116" s="40"/>
      <c r="M116" s="40"/>
      <c r="N116" s="40"/>
      <c r="O116" s="40"/>
    </row>
    <row r="117" spans="1:15" s="50" customFormat="1" x14ac:dyDescent="0.25">
      <c r="A117" s="47">
        <v>79</v>
      </c>
      <c r="B117" s="48" t="s">
        <v>274</v>
      </c>
      <c r="C117" s="48"/>
      <c r="D117" s="48"/>
      <c r="E117" s="74">
        <f t="shared" si="5"/>
        <v>457271</v>
      </c>
      <c r="F117" s="74">
        <v>457271</v>
      </c>
      <c r="G117" s="74"/>
      <c r="H117" s="74">
        <v>345949</v>
      </c>
      <c r="I117" s="48"/>
      <c r="J117" s="47" t="s">
        <v>217</v>
      </c>
      <c r="K117" s="48"/>
      <c r="L117" s="48"/>
      <c r="M117" s="48"/>
      <c r="N117" s="48"/>
      <c r="O117" s="48"/>
    </row>
    <row r="118" spans="1:15" s="46" customFormat="1" x14ac:dyDescent="0.25">
      <c r="A118" s="44">
        <v>80</v>
      </c>
      <c r="B118" s="40" t="s">
        <v>300</v>
      </c>
      <c r="C118" s="40"/>
      <c r="D118" s="40"/>
      <c r="E118" s="74">
        <f>F118+G118</f>
        <v>2416645</v>
      </c>
      <c r="F118" s="74">
        <v>2318412</v>
      </c>
      <c r="G118" s="74">
        <v>98233</v>
      </c>
      <c r="H118" s="74">
        <v>487393</v>
      </c>
      <c r="I118" s="40"/>
      <c r="J118" s="44" t="s">
        <v>217</v>
      </c>
      <c r="K118" s="40"/>
      <c r="L118" s="40"/>
      <c r="M118" s="40"/>
      <c r="N118" s="40"/>
      <c r="O118" s="40"/>
    </row>
    <row r="119" spans="1:15" s="46" customFormat="1" x14ac:dyDescent="0.25">
      <c r="A119" s="44">
        <v>81</v>
      </c>
      <c r="B119" s="40" t="s">
        <v>302</v>
      </c>
      <c r="C119" s="40"/>
      <c r="D119" s="40"/>
      <c r="E119" s="74">
        <f>416439+20000+21120</f>
        <v>457559</v>
      </c>
      <c r="F119" s="74">
        <f>E119</f>
        <v>457559</v>
      </c>
      <c r="G119" s="74"/>
      <c r="H119" s="74">
        <v>239981</v>
      </c>
      <c r="I119" s="40"/>
      <c r="J119" s="44" t="s">
        <v>217</v>
      </c>
      <c r="K119" s="40"/>
      <c r="L119" s="40"/>
      <c r="M119" s="40"/>
      <c r="N119" s="40"/>
      <c r="O119" s="40"/>
    </row>
    <row r="120" spans="1:15" s="46" customFormat="1" x14ac:dyDescent="0.25">
      <c r="A120" s="44">
        <v>82</v>
      </c>
      <c r="B120" s="40" t="s">
        <v>338</v>
      </c>
      <c r="C120" s="40"/>
      <c r="D120" s="40"/>
      <c r="E120" s="74">
        <f t="shared" si="5"/>
        <v>2929709.5549999997</v>
      </c>
      <c r="F120" s="74">
        <v>2030438.5549999999</v>
      </c>
      <c r="G120" s="74">
        <v>899271</v>
      </c>
      <c r="H120" s="74">
        <v>511076</v>
      </c>
      <c r="I120" s="40"/>
      <c r="J120" s="44" t="s">
        <v>217</v>
      </c>
      <c r="K120" s="40"/>
      <c r="L120" s="40"/>
      <c r="M120" s="40"/>
      <c r="N120" s="40"/>
      <c r="O120" s="40"/>
    </row>
    <row r="121" spans="1:15" s="46" customFormat="1" x14ac:dyDescent="0.25">
      <c r="A121" s="44">
        <v>83</v>
      </c>
      <c r="B121" s="40" t="s">
        <v>345</v>
      </c>
      <c r="C121" s="40"/>
      <c r="D121" s="40"/>
      <c r="E121" s="74">
        <f t="shared" si="5"/>
        <v>693968</v>
      </c>
      <c r="F121" s="74">
        <v>693968</v>
      </c>
      <c r="G121" s="74"/>
      <c r="H121" s="74">
        <v>245881</v>
      </c>
      <c r="I121" s="40"/>
      <c r="J121" s="44" t="s">
        <v>217</v>
      </c>
      <c r="K121" s="40"/>
      <c r="L121" s="40"/>
      <c r="M121" s="40"/>
      <c r="N121" s="40"/>
      <c r="O121" s="40"/>
    </row>
    <row r="122" spans="1:15" s="46" customFormat="1" x14ac:dyDescent="0.25">
      <c r="A122" s="44">
        <v>84</v>
      </c>
      <c r="B122" s="40" t="s">
        <v>347</v>
      </c>
      <c r="C122" s="40"/>
      <c r="D122" s="40"/>
      <c r="E122" s="74">
        <f>F122+G122</f>
        <v>3191634</v>
      </c>
      <c r="F122" s="74">
        <v>3191634</v>
      </c>
      <c r="G122" s="74"/>
      <c r="H122" s="74">
        <v>1040704</v>
      </c>
      <c r="I122" s="40"/>
      <c r="J122" s="44" t="s">
        <v>217</v>
      </c>
      <c r="K122" s="40"/>
      <c r="L122" s="40"/>
      <c r="M122" s="40"/>
      <c r="N122" s="40"/>
      <c r="O122" s="40"/>
    </row>
    <row r="123" spans="1:15" s="46" customFormat="1" x14ac:dyDescent="0.25">
      <c r="A123" s="44">
        <v>85</v>
      </c>
      <c r="B123" s="40" t="s">
        <v>348</v>
      </c>
      <c r="C123" s="40"/>
      <c r="D123" s="40"/>
      <c r="E123" s="74">
        <f t="shared" si="5"/>
        <v>2106924</v>
      </c>
      <c r="F123" s="74">
        <v>582498</v>
      </c>
      <c r="G123" s="74">
        <v>1524426</v>
      </c>
      <c r="H123" s="74">
        <v>674270</v>
      </c>
      <c r="I123" s="40"/>
      <c r="J123" s="44" t="s">
        <v>217</v>
      </c>
      <c r="K123" s="40"/>
      <c r="L123" s="40"/>
      <c r="M123" s="40"/>
      <c r="N123" s="40"/>
      <c r="O123" s="40"/>
    </row>
    <row r="124" spans="1:15" s="46" customFormat="1" ht="21" customHeight="1" x14ac:dyDescent="0.25">
      <c r="A124" s="44">
        <v>86</v>
      </c>
      <c r="B124" s="40" t="s">
        <v>261</v>
      </c>
      <c r="C124" s="40"/>
      <c r="D124" s="40"/>
      <c r="E124" s="74">
        <f t="shared" si="5"/>
        <v>3405585</v>
      </c>
      <c r="F124" s="74">
        <v>536311</v>
      </c>
      <c r="G124" s="74">
        <v>2869274</v>
      </c>
      <c r="H124" s="74">
        <v>162645</v>
      </c>
      <c r="I124" s="40"/>
      <c r="J124" s="44" t="s">
        <v>217</v>
      </c>
      <c r="K124" s="40"/>
      <c r="L124" s="40"/>
      <c r="M124" s="40"/>
      <c r="N124" s="40"/>
      <c r="O124" s="40"/>
    </row>
    <row r="125" spans="1:15" s="46" customFormat="1" x14ac:dyDescent="0.25">
      <c r="A125" s="44">
        <v>87</v>
      </c>
      <c r="B125" s="40" t="s">
        <v>290</v>
      </c>
      <c r="C125" s="40"/>
      <c r="D125" s="40"/>
      <c r="E125" s="74">
        <f t="shared" si="5"/>
        <v>1132068</v>
      </c>
      <c r="F125" s="74">
        <f>1014188+117880</f>
        <v>1132068</v>
      </c>
      <c r="G125" s="74"/>
      <c r="H125" s="74">
        <v>358749</v>
      </c>
      <c r="I125" s="40"/>
      <c r="J125" s="44" t="s">
        <v>217</v>
      </c>
      <c r="K125" s="40"/>
      <c r="L125" s="40"/>
      <c r="M125" s="40"/>
      <c r="N125" s="40"/>
      <c r="O125" s="40"/>
    </row>
    <row r="126" spans="1:15" s="46" customFormat="1" x14ac:dyDescent="0.25">
      <c r="A126" s="44">
        <v>88</v>
      </c>
      <c r="B126" s="40" t="s">
        <v>294</v>
      </c>
      <c r="C126" s="40"/>
      <c r="D126" s="40"/>
      <c r="E126" s="74">
        <f>F126</f>
        <v>909886</v>
      </c>
      <c r="F126" s="74">
        <f>258300+651586</f>
        <v>909886</v>
      </c>
      <c r="G126" s="74"/>
      <c r="H126" s="74">
        <v>448309</v>
      </c>
      <c r="I126" s="40"/>
      <c r="J126" s="44" t="s">
        <v>217</v>
      </c>
      <c r="K126" s="40"/>
      <c r="L126" s="40"/>
      <c r="M126" s="40"/>
      <c r="N126" s="40"/>
      <c r="O126" s="40"/>
    </row>
    <row r="127" spans="1:15" s="46" customFormat="1" x14ac:dyDescent="0.25">
      <c r="A127" s="44">
        <v>89</v>
      </c>
      <c r="B127" s="40" t="s">
        <v>310</v>
      </c>
      <c r="C127" s="40"/>
      <c r="D127" s="40"/>
      <c r="E127" s="74">
        <f t="shared" si="5"/>
        <v>1077380</v>
      </c>
      <c r="F127" s="74">
        <v>850568</v>
      </c>
      <c r="G127" s="74">
        <v>226812</v>
      </c>
      <c r="H127" s="74">
        <v>288441</v>
      </c>
      <c r="I127" s="40"/>
      <c r="J127" s="44" t="s">
        <v>217</v>
      </c>
      <c r="K127" s="40"/>
      <c r="L127" s="40"/>
      <c r="M127" s="40"/>
      <c r="N127" s="40"/>
      <c r="O127" s="40"/>
    </row>
    <row r="128" spans="1:15" s="46" customFormat="1" x14ac:dyDescent="0.25">
      <c r="A128" s="44">
        <v>90</v>
      </c>
      <c r="B128" s="40" t="s">
        <v>330</v>
      </c>
      <c r="C128" s="40"/>
      <c r="D128" s="40"/>
      <c r="E128" s="74">
        <f t="shared" si="5"/>
        <v>1576437</v>
      </c>
      <c r="F128" s="74">
        <v>1576437</v>
      </c>
      <c r="G128" s="74"/>
      <c r="H128" s="74">
        <v>463616</v>
      </c>
      <c r="I128" s="40"/>
      <c r="J128" s="44" t="s">
        <v>217</v>
      </c>
      <c r="K128" s="40"/>
      <c r="L128" s="40"/>
      <c r="M128" s="40"/>
      <c r="N128" s="40"/>
      <c r="O128" s="40"/>
    </row>
    <row r="129" spans="1:15" s="46" customFormat="1" x14ac:dyDescent="0.25">
      <c r="A129" s="44">
        <v>91</v>
      </c>
      <c r="B129" s="40" t="s">
        <v>331</v>
      </c>
      <c r="C129" s="40"/>
      <c r="D129" s="40"/>
      <c r="E129" s="74">
        <f t="shared" ref="E129:E134" si="6">F129+G129</f>
        <v>2441204.0750000002</v>
      </c>
      <c r="F129" s="74">
        <v>2386952.0750000002</v>
      </c>
      <c r="G129" s="74">
        <v>54252</v>
      </c>
      <c r="H129" s="74">
        <v>977677.07700000005</v>
      </c>
      <c r="I129" s="40"/>
      <c r="J129" s="44" t="s">
        <v>217</v>
      </c>
      <c r="K129" s="40"/>
      <c r="L129" s="40"/>
      <c r="M129" s="40"/>
      <c r="N129" s="40"/>
      <c r="O129" s="40"/>
    </row>
    <row r="130" spans="1:15" s="46" customFormat="1" x14ac:dyDescent="0.25">
      <c r="A130" s="44">
        <v>92</v>
      </c>
      <c r="B130" s="40" t="s">
        <v>216</v>
      </c>
      <c r="C130" s="40"/>
      <c r="D130" s="40"/>
      <c r="E130" s="74">
        <f t="shared" si="6"/>
        <v>592059</v>
      </c>
      <c r="F130" s="74">
        <v>569052</v>
      </c>
      <c r="G130" s="74">
        <v>23007</v>
      </c>
      <c r="H130" s="74">
        <v>172697</v>
      </c>
      <c r="I130" s="40"/>
      <c r="J130" s="44" t="s">
        <v>217</v>
      </c>
      <c r="K130" s="40"/>
      <c r="L130" s="40"/>
      <c r="M130" s="40"/>
      <c r="N130" s="40"/>
      <c r="O130" s="40"/>
    </row>
    <row r="131" spans="1:15" s="46" customFormat="1" x14ac:dyDescent="0.25">
      <c r="A131" s="44">
        <v>93</v>
      </c>
      <c r="B131" s="40" t="s">
        <v>307</v>
      </c>
      <c r="C131" s="40"/>
      <c r="D131" s="40"/>
      <c r="E131" s="74">
        <f t="shared" si="6"/>
        <v>1194538.2</v>
      </c>
      <c r="F131" s="74">
        <v>993898.2</v>
      </c>
      <c r="G131" s="74">
        <v>200640</v>
      </c>
      <c r="H131" s="74">
        <v>438607.28</v>
      </c>
      <c r="I131" s="40"/>
      <c r="J131" s="44" t="s">
        <v>217</v>
      </c>
      <c r="K131" s="40"/>
      <c r="L131" s="40"/>
      <c r="M131" s="40"/>
      <c r="N131" s="40"/>
      <c r="O131" s="40"/>
    </row>
    <row r="132" spans="1:15" s="46" customFormat="1" x14ac:dyDescent="0.25">
      <c r="A132" s="44">
        <v>94</v>
      </c>
      <c r="B132" s="40" t="s">
        <v>318</v>
      </c>
      <c r="C132" s="40"/>
      <c r="D132" s="40"/>
      <c r="E132" s="74">
        <f t="shared" si="6"/>
        <v>519839</v>
      </c>
      <c r="F132" s="74">
        <v>519839</v>
      </c>
      <c r="G132" s="74"/>
      <c r="H132" s="74">
        <v>133942</v>
      </c>
      <c r="I132" s="40"/>
      <c r="J132" s="44" t="s">
        <v>217</v>
      </c>
      <c r="K132" s="40"/>
      <c r="L132" s="40"/>
      <c r="M132" s="40"/>
      <c r="N132" s="40"/>
      <c r="O132" s="40"/>
    </row>
    <row r="133" spans="1:15" s="46" customFormat="1" x14ac:dyDescent="0.25">
      <c r="A133" s="44">
        <v>96</v>
      </c>
      <c r="B133" s="40" t="s">
        <v>339</v>
      </c>
      <c r="C133" s="40"/>
      <c r="D133" s="40"/>
      <c r="E133" s="74">
        <f t="shared" si="6"/>
        <v>478217</v>
      </c>
      <c r="F133" s="74">
        <f>14840+12500+25000+12500+15956+155034+68382+12900+3000+6000+3397+35000+21400+20958</f>
        <v>406867</v>
      </c>
      <c r="G133" s="74">
        <f>67350+4000</f>
        <v>71350</v>
      </c>
      <c r="H133" s="74">
        <v>139065</v>
      </c>
      <c r="I133" s="40"/>
      <c r="J133" s="44" t="s">
        <v>217</v>
      </c>
      <c r="K133" s="40"/>
      <c r="L133" s="40"/>
      <c r="M133" s="40"/>
      <c r="N133" s="40"/>
      <c r="O133" s="40"/>
    </row>
    <row r="134" spans="1:15" s="46" customFormat="1" x14ac:dyDescent="0.25">
      <c r="A134" s="44">
        <v>97</v>
      </c>
      <c r="B134" s="40" t="s">
        <v>222</v>
      </c>
      <c r="C134" s="40"/>
      <c r="D134" s="40"/>
      <c r="E134" s="74">
        <f t="shared" si="6"/>
        <v>1103345</v>
      </c>
      <c r="F134" s="74">
        <v>1103345</v>
      </c>
      <c r="G134" s="74"/>
      <c r="H134" s="74">
        <v>577567</v>
      </c>
      <c r="I134" s="40"/>
      <c r="J134" s="44" t="s">
        <v>217</v>
      </c>
      <c r="K134" s="40"/>
      <c r="L134" s="40"/>
      <c r="M134" s="40"/>
      <c r="N134" s="40"/>
      <c r="O134" s="40"/>
    </row>
    <row r="135" spans="1:15" s="46" customFormat="1" x14ac:dyDescent="0.25">
      <c r="A135" s="44">
        <v>98</v>
      </c>
      <c r="B135" s="40" t="s">
        <v>241</v>
      </c>
      <c r="C135" s="40"/>
      <c r="D135" s="40"/>
      <c r="E135" s="74">
        <f t="shared" ref="E135:E149" si="7">F135+G135</f>
        <v>650211</v>
      </c>
      <c r="F135" s="74">
        <v>650211</v>
      </c>
      <c r="G135" s="74"/>
      <c r="H135" s="74">
        <v>118721</v>
      </c>
      <c r="I135" s="40"/>
      <c r="J135" s="44" t="s">
        <v>217</v>
      </c>
      <c r="K135" s="40"/>
      <c r="L135" s="40"/>
      <c r="M135" s="40"/>
      <c r="N135" s="40"/>
      <c r="O135" s="40"/>
    </row>
    <row r="136" spans="1:15" s="46" customFormat="1" x14ac:dyDescent="0.25">
      <c r="A136" s="44">
        <v>99</v>
      </c>
      <c r="B136" s="40" t="s">
        <v>335</v>
      </c>
      <c r="C136" s="40"/>
      <c r="D136" s="40"/>
      <c r="E136" s="74">
        <f t="shared" si="7"/>
        <v>11280878</v>
      </c>
      <c r="F136" s="74">
        <v>8966938</v>
      </c>
      <c r="G136" s="74">
        <v>2313940</v>
      </c>
      <c r="H136" s="74">
        <v>4552222</v>
      </c>
      <c r="I136" s="40"/>
      <c r="J136" s="44" t="s">
        <v>217</v>
      </c>
      <c r="K136" s="40"/>
      <c r="L136" s="40"/>
      <c r="M136" s="40"/>
      <c r="N136" s="40"/>
      <c r="O136" s="40"/>
    </row>
    <row r="137" spans="1:15" s="46" customFormat="1" x14ac:dyDescent="0.25">
      <c r="A137" s="44">
        <v>100</v>
      </c>
      <c r="B137" s="40" t="s">
        <v>324</v>
      </c>
      <c r="C137" s="40"/>
      <c r="D137" s="40"/>
      <c r="E137" s="74">
        <f t="shared" si="7"/>
        <v>840410</v>
      </c>
      <c r="F137" s="74">
        <f>29500+15000+66000+729910</f>
        <v>840410</v>
      </c>
      <c r="G137" s="74"/>
      <c r="H137" s="74">
        <v>414705</v>
      </c>
      <c r="I137" s="40"/>
      <c r="J137" s="44" t="s">
        <v>217</v>
      </c>
      <c r="K137" s="40"/>
      <c r="L137" s="40"/>
      <c r="M137" s="40"/>
      <c r="N137" s="40"/>
      <c r="O137" s="40"/>
    </row>
    <row r="138" spans="1:15" s="46" customFormat="1" ht="14.25" customHeight="1" x14ac:dyDescent="0.25">
      <c r="A138" s="44">
        <v>101</v>
      </c>
      <c r="B138" s="40" t="s">
        <v>271</v>
      </c>
      <c r="C138" s="40"/>
      <c r="D138" s="40"/>
      <c r="E138" s="74">
        <f t="shared" si="7"/>
        <v>361818.83600000001</v>
      </c>
      <c r="F138" s="74">
        <v>361818.83600000001</v>
      </c>
      <c r="G138" s="74"/>
      <c r="H138" s="74">
        <v>124338.98</v>
      </c>
      <c r="I138" s="40"/>
      <c r="J138" s="44" t="s">
        <v>217</v>
      </c>
      <c r="K138" s="40"/>
      <c r="L138" s="40"/>
      <c r="M138" s="40"/>
      <c r="N138" s="40"/>
      <c r="O138" s="40"/>
    </row>
    <row r="139" spans="1:15" s="46" customFormat="1" x14ac:dyDescent="0.25">
      <c r="A139" s="44">
        <v>102</v>
      </c>
      <c r="B139" s="40" t="s">
        <v>343</v>
      </c>
      <c r="C139" s="40"/>
      <c r="D139" s="40"/>
      <c r="E139" s="74">
        <f t="shared" si="7"/>
        <v>595960.30000000005</v>
      </c>
      <c r="F139" s="74">
        <v>595960.30000000005</v>
      </c>
      <c r="G139" s="74"/>
      <c r="H139" s="74">
        <v>176846.85</v>
      </c>
      <c r="I139" s="40"/>
      <c r="J139" s="44" t="s">
        <v>217</v>
      </c>
      <c r="K139" s="40"/>
      <c r="L139" s="40"/>
      <c r="M139" s="40"/>
      <c r="N139" s="40"/>
      <c r="O139" s="40"/>
    </row>
    <row r="140" spans="1:15" s="46" customFormat="1" x14ac:dyDescent="0.25">
      <c r="A140" s="44">
        <v>103</v>
      </c>
      <c r="B140" s="40" t="s">
        <v>265</v>
      </c>
      <c r="C140" s="40"/>
      <c r="D140" s="40"/>
      <c r="E140" s="74">
        <f t="shared" si="7"/>
        <v>1586149</v>
      </c>
      <c r="F140" s="74">
        <v>1586149</v>
      </c>
      <c r="G140" s="74">
        <v>0</v>
      </c>
      <c r="H140" s="74">
        <v>713250</v>
      </c>
      <c r="I140" s="40"/>
      <c r="J140" s="44" t="s">
        <v>217</v>
      </c>
      <c r="K140" s="40"/>
      <c r="L140" s="40"/>
      <c r="M140" s="40"/>
      <c r="N140" s="40"/>
      <c r="O140" s="40"/>
    </row>
    <row r="141" spans="1:15" s="46" customFormat="1" x14ac:dyDescent="0.25">
      <c r="A141" s="44">
        <v>104</v>
      </c>
      <c r="B141" s="40" t="s">
        <v>285</v>
      </c>
      <c r="C141" s="40"/>
      <c r="D141" s="40"/>
      <c r="E141" s="74">
        <f t="shared" si="7"/>
        <v>593623.4850000001</v>
      </c>
      <c r="F141" s="74">
        <f>36000+10750+10750+10750+8000+31450+13680+10130+14950+5220+5000+16500+11500+30000+11250+15118+16570+13000+8947+10732+4000+47500+8850+12274+9278.695+9278.695+19450+15745.4+9278.695+12896+12896+12896+12896+12896+12896+9545+14750+16390+43560+6050</f>
        <v>593623.4850000001</v>
      </c>
      <c r="G141" s="74"/>
      <c r="H141" s="74">
        <v>162301</v>
      </c>
      <c r="I141" s="40"/>
      <c r="J141" s="44" t="s">
        <v>217</v>
      </c>
      <c r="K141" s="40"/>
      <c r="L141" s="40"/>
      <c r="M141" s="40"/>
      <c r="N141" s="40"/>
      <c r="O141" s="40"/>
    </row>
    <row r="142" spans="1:15" s="46" customFormat="1" x14ac:dyDescent="0.25">
      <c r="A142" s="44">
        <v>105</v>
      </c>
      <c r="B142" s="40" t="s">
        <v>296</v>
      </c>
      <c r="C142" s="40"/>
      <c r="D142" s="40"/>
      <c r="E142" s="74">
        <f t="shared" si="7"/>
        <v>746043</v>
      </c>
      <c r="F142" s="74">
        <v>746043</v>
      </c>
      <c r="G142" s="74"/>
      <c r="H142" s="74">
        <v>119578</v>
      </c>
      <c r="I142" s="40"/>
      <c r="J142" s="44" t="s">
        <v>217</v>
      </c>
      <c r="K142" s="40"/>
      <c r="L142" s="40"/>
      <c r="M142" s="40"/>
      <c r="N142" s="40"/>
      <c r="O142" s="40"/>
    </row>
    <row r="143" spans="1:15" s="46" customFormat="1" x14ac:dyDescent="0.25">
      <c r="A143" s="44">
        <v>106</v>
      </c>
      <c r="B143" s="40" t="s">
        <v>305</v>
      </c>
      <c r="C143" s="40"/>
      <c r="D143" s="40"/>
      <c r="E143" s="74">
        <f t="shared" si="7"/>
        <v>1252794</v>
      </c>
      <c r="F143" s="74">
        <v>1252794</v>
      </c>
      <c r="G143" s="74"/>
      <c r="H143" s="74">
        <v>805009</v>
      </c>
      <c r="I143" s="40"/>
      <c r="J143" s="44" t="s">
        <v>217</v>
      </c>
      <c r="K143" s="40"/>
      <c r="L143" s="40"/>
      <c r="M143" s="40"/>
      <c r="N143" s="40"/>
      <c r="O143" s="40"/>
    </row>
    <row r="144" spans="1:15" s="46" customFormat="1" x14ac:dyDescent="0.25">
      <c r="A144" s="44">
        <v>107</v>
      </c>
      <c r="B144" s="40" t="s">
        <v>311</v>
      </c>
      <c r="C144" s="40"/>
      <c r="D144" s="40"/>
      <c r="E144" s="74">
        <f t="shared" si="7"/>
        <v>712240</v>
      </c>
      <c r="F144" s="74">
        <v>712240</v>
      </c>
      <c r="G144" s="74"/>
      <c r="H144" s="74">
        <v>191233</v>
      </c>
      <c r="I144" s="40"/>
      <c r="J144" s="44" t="s">
        <v>217</v>
      </c>
      <c r="K144" s="40"/>
      <c r="L144" s="40"/>
      <c r="M144" s="40"/>
      <c r="N144" s="40"/>
      <c r="O144" s="40"/>
    </row>
    <row r="145" spans="1:15" s="46" customFormat="1" x14ac:dyDescent="0.25">
      <c r="A145" s="44">
        <v>108</v>
      </c>
      <c r="B145" s="40" t="s">
        <v>326</v>
      </c>
      <c r="C145" s="40"/>
      <c r="D145" s="40"/>
      <c r="E145" s="74">
        <f t="shared" si="7"/>
        <v>1008789</v>
      </c>
      <c r="F145" s="74">
        <v>1008789</v>
      </c>
      <c r="G145" s="74"/>
      <c r="H145" s="74">
        <v>90006</v>
      </c>
      <c r="I145" s="40"/>
      <c r="J145" s="44" t="s">
        <v>217</v>
      </c>
      <c r="K145" s="40"/>
      <c r="L145" s="40"/>
      <c r="M145" s="40"/>
      <c r="N145" s="40"/>
      <c r="O145" s="40"/>
    </row>
    <row r="146" spans="1:15" s="46" customFormat="1" x14ac:dyDescent="0.25">
      <c r="A146" s="44">
        <v>109</v>
      </c>
      <c r="B146" s="40" t="s">
        <v>259</v>
      </c>
      <c r="C146" s="40"/>
      <c r="D146" s="40"/>
      <c r="E146" s="74">
        <f t="shared" si="7"/>
        <v>890875</v>
      </c>
      <c r="F146" s="74">
        <f>67970+822905</f>
        <v>890875</v>
      </c>
      <c r="G146" s="74"/>
      <c r="H146" s="74">
        <v>255264</v>
      </c>
      <c r="I146" s="40"/>
      <c r="J146" s="44" t="s">
        <v>217</v>
      </c>
      <c r="K146" s="40"/>
      <c r="L146" s="40"/>
      <c r="M146" s="40"/>
      <c r="N146" s="40"/>
      <c r="O146" s="40"/>
    </row>
    <row r="147" spans="1:15" s="46" customFormat="1" x14ac:dyDescent="0.25">
      <c r="A147" s="44">
        <v>110</v>
      </c>
      <c r="B147" s="40" t="s">
        <v>242</v>
      </c>
      <c r="C147" s="40"/>
      <c r="D147" s="40"/>
      <c r="E147" s="74">
        <f t="shared" si="7"/>
        <v>8104632</v>
      </c>
      <c r="F147" s="74">
        <v>8104632</v>
      </c>
      <c r="G147" s="74"/>
      <c r="H147" s="74">
        <v>7179580</v>
      </c>
      <c r="I147" s="40"/>
      <c r="J147" s="44" t="s">
        <v>217</v>
      </c>
      <c r="K147" s="40"/>
      <c r="L147" s="40"/>
      <c r="M147" s="40"/>
      <c r="N147" s="40"/>
      <c r="O147" s="40"/>
    </row>
    <row r="148" spans="1:15" s="46" customFormat="1" x14ac:dyDescent="0.25">
      <c r="A148" s="44">
        <v>111</v>
      </c>
      <c r="B148" s="40" t="s">
        <v>231</v>
      </c>
      <c r="C148" s="40"/>
      <c r="D148" s="40"/>
      <c r="E148" s="74">
        <f t="shared" si="7"/>
        <v>416040</v>
      </c>
      <c r="F148" s="74">
        <v>416040</v>
      </c>
      <c r="G148" s="74"/>
      <c r="H148" s="74">
        <v>130463</v>
      </c>
      <c r="I148" s="40"/>
      <c r="J148" s="44" t="s">
        <v>217</v>
      </c>
      <c r="K148" s="40"/>
      <c r="L148" s="40"/>
      <c r="M148" s="40"/>
      <c r="N148" s="40"/>
      <c r="O148" s="40"/>
    </row>
    <row r="149" spans="1:15" s="46" customFormat="1" x14ac:dyDescent="0.25">
      <c r="A149" s="44">
        <v>112</v>
      </c>
      <c r="B149" s="40" t="s">
        <v>230</v>
      </c>
      <c r="C149" s="40"/>
      <c r="D149" s="40"/>
      <c r="E149" s="74">
        <f t="shared" si="7"/>
        <v>3382412</v>
      </c>
      <c r="F149" s="74">
        <v>2863412</v>
      </c>
      <c r="G149" s="74">
        <v>519000</v>
      </c>
      <c r="H149" s="74">
        <v>985720</v>
      </c>
      <c r="I149" s="40"/>
      <c r="J149" s="44" t="s">
        <v>217</v>
      </c>
      <c r="K149" s="40"/>
      <c r="L149" s="40"/>
      <c r="M149" s="40"/>
      <c r="N149" s="40"/>
      <c r="O149" s="40"/>
    </row>
    <row r="150" spans="1:15" s="46" customFormat="1" x14ac:dyDescent="0.25">
      <c r="A150" s="44">
        <v>113</v>
      </c>
      <c r="B150" s="40" t="s">
        <v>226</v>
      </c>
      <c r="C150" s="40"/>
      <c r="D150" s="40"/>
      <c r="E150" s="74">
        <f>F150+G150</f>
        <v>740578</v>
      </c>
      <c r="F150" s="74">
        <v>740578</v>
      </c>
      <c r="G150" s="74"/>
      <c r="H150" s="74">
        <v>367776</v>
      </c>
      <c r="I150" s="40"/>
      <c r="J150" s="44" t="s">
        <v>217</v>
      </c>
      <c r="K150" s="40"/>
      <c r="L150" s="40"/>
      <c r="M150" s="40"/>
      <c r="N150" s="40"/>
      <c r="O150" s="40"/>
    </row>
    <row r="151" spans="1:15" x14ac:dyDescent="0.25">
      <c r="A151" s="35"/>
      <c r="B151" s="33" t="s">
        <v>31</v>
      </c>
      <c r="C151" s="28"/>
      <c r="D151" s="28"/>
      <c r="E151" s="72">
        <f>E10+E37</f>
        <v>159229807.97499999</v>
      </c>
      <c r="F151" s="72">
        <f>F10+F37</f>
        <v>142222444.97499999</v>
      </c>
      <c r="G151" s="72">
        <f>G10+G37</f>
        <v>17007363</v>
      </c>
      <c r="H151" s="72">
        <f>H10+H37</f>
        <v>50423716.280400001</v>
      </c>
      <c r="I151" s="28"/>
      <c r="J151" s="35"/>
      <c r="K151" s="28"/>
      <c r="L151" s="28"/>
      <c r="M151" s="28"/>
      <c r="N151" s="28"/>
      <c r="O151" s="28"/>
    </row>
  </sheetData>
  <mergeCells count="19">
    <mergeCell ref="M6:M8"/>
    <mergeCell ref="E7:E8"/>
    <mergeCell ref="F7:G7"/>
    <mergeCell ref="A3:O3"/>
    <mergeCell ref="A4:O4"/>
    <mergeCell ref="A5:A8"/>
    <mergeCell ref="B5:B8"/>
    <mergeCell ref="C5:C8"/>
    <mergeCell ref="D5:D8"/>
    <mergeCell ref="E5:H5"/>
    <mergeCell ref="I5:O5"/>
    <mergeCell ref="E6:G6"/>
    <mergeCell ref="I6:I8"/>
    <mergeCell ref="J6:J8"/>
    <mergeCell ref="N6:N8"/>
    <mergeCell ref="O6:O8"/>
    <mergeCell ref="H6:H8"/>
    <mergeCell ref="K6:K8"/>
    <mergeCell ref="L6:L8"/>
  </mergeCells>
  <pageMargins left="0.31496062992125984" right="0.31496062992125984" top="0.55118110236220474" bottom="0.55118110236220474" header="0.31496062992125984" footer="0.31496062992125984"/>
  <pageSetup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mau 04a</vt:lpstr>
      <vt:lpstr>mau 04b</vt:lpstr>
      <vt:lpstr>mau 06a</vt:lpstr>
      <vt:lpstr>mau 06b</vt:lpstr>
      <vt:lpstr>mau 06c</vt:lpstr>
      <vt:lpstr>mau 07</vt:lpstr>
      <vt:lpstr>mau 09a</vt:lpstr>
      <vt:lpstr>mau 09b</vt:lpstr>
      <vt:lpstr>mau 09c</vt:lpstr>
      <vt:lpstr>mau 09d</vt:lpstr>
      <vt:lpstr>'mau 06a'!chuong_pl_10_name</vt:lpstr>
      <vt:lpstr>'mau 06b'!chuong_pl_11_name</vt:lpstr>
      <vt:lpstr>'mau 06c'!chuong_pl_12_name</vt:lpstr>
      <vt:lpstr>'mau 07'!chuong_pl_14_name</vt:lpstr>
      <vt:lpstr>'mau 09a'!chuong_pl_21_name</vt:lpstr>
      <vt:lpstr>'mau 09b'!chuong_pl_22_name</vt:lpstr>
      <vt:lpstr>'mau 09c'!chuong_pl_23_name</vt:lpstr>
      <vt:lpstr>'mau 09d'!chuong_pl_24_name</vt:lpstr>
      <vt:lpstr>'mau 04a'!chuong_pl_4</vt:lpstr>
      <vt:lpstr>'mau 04a'!chuong_pl_4_name</vt:lpstr>
      <vt:lpstr>'mau 04b'!chuong_pl_5_name</vt:lpstr>
      <vt:lpstr>'mau 09a'!Print_Area</vt:lpstr>
      <vt:lpstr>'mau 09a'!Print_Titles</vt:lpstr>
      <vt:lpstr>'mau 09b'!Print_Titles</vt:lpstr>
      <vt:lpstr>'mau 09c'!Print_Titles</vt:lpstr>
      <vt:lpstr>'mau 09d'!Print_Titles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2021-01-19T01:45:39Z</cp:lastPrinted>
  <dcterms:created xsi:type="dcterms:W3CDTF">2019-01-02T00:02:41Z</dcterms:created>
  <dcterms:modified xsi:type="dcterms:W3CDTF">2021-01-21T09:44:33Z</dcterms:modified>
</cp:coreProperties>
</file>